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tabRatio="599"/>
  </bookViews>
  <sheets>
    <sheet name="NOTAS EXPLICATIVAS " sheetId="9" r:id="rId1"/>
    <sheet name="Estado Comparativo" sheetId="6" r:id="rId2"/>
    <sheet name="EFE-Flujo de Efectivo" sheetId="5" r:id="rId3"/>
    <sheet name=" ERF-Rendimiento Financiero (2)" sheetId="3" r:id="rId4"/>
    <sheet name="ECANP-Cambio Patrimonio (2)" sheetId="4" r:id="rId5"/>
    <sheet name="ESF - Situación Financiera (2)" sheetId="2" r:id="rId6"/>
  </sheets>
  <externalReferences>
    <externalReference r:id="rId7"/>
  </externalReferences>
  <definedNames>
    <definedName name="_xlnm.Print_Area" localSheetId="3">' ERF-Rendimiento Financiero (2)'!$A$1:$G$47</definedName>
    <definedName name="_xlnm.Print_Area" localSheetId="2">'EFE-Flujo de Efectivo'!$A$1:$G$46</definedName>
    <definedName name="_xlnm.Print_Area" localSheetId="5">'ESF - Situación Financiera (2)'!$A$1:$F$57</definedName>
    <definedName name="_xlnm.Print_Area" localSheetId="1">'Estado Comparativo'!$A$1:$F$42</definedName>
    <definedName name="_xlnm.Print_Area" localSheetId="0">'NOTAS EXPLICATIVAS '!$A$1:$G$379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5" l="1"/>
  <c r="F30" i="5"/>
  <c r="G129" i="9"/>
  <c r="D19" i="5" l="1"/>
  <c r="D28" i="5" s="1"/>
  <c r="D30" i="5" s="1"/>
  <c r="F19" i="5"/>
  <c r="E263" i="9"/>
  <c r="E24" i="5" l="1"/>
  <c r="E17" i="9"/>
  <c r="G21" i="4" l="1"/>
  <c r="F22" i="4" l="1"/>
  <c r="D16" i="2"/>
  <c r="F364" i="9"/>
  <c r="E364" i="9"/>
  <c r="F351" i="9"/>
  <c r="F352" i="9" s="1"/>
  <c r="E351" i="9"/>
  <c r="E352" i="9" s="1"/>
  <c r="F339" i="9"/>
  <c r="E339" i="9"/>
  <c r="F323" i="9"/>
  <c r="E322" i="9"/>
  <c r="E323" i="9" s="1"/>
  <c r="F315" i="9"/>
  <c r="E315" i="9"/>
  <c r="F290" i="9"/>
  <c r="E290" i="9"/>
  <c r="F283" i="9"/>
  <c r="E283" i="9"/>
  <c r="F262" i="9"/>
  <c r="F229" i="9"/>
  <c r="E229" i="9"/>
  <c r="F207" i="9"/>
  <c r="F197" i="9"/>
  <c r="E197" i="9"/>
  <c r="F182" i="9"/>
  <c r="E182" i="9"/>
  <c r="F173" i="9"/>
  <c r="E173" i="9"/>
  <c r="F160" i="9"/>
  <c r="E160" i="9"/>
  <c r="F153" i="9"/>
  <c r="E153" i="9"/>
  <c r="F149" i="9"/>
  <c r="E149" i="9"/>
  <c r="G134" i="9"/>
  <c r="G135" i="9" s="1"/>
  <c r="F134" i="9"/>
  <c r="E134" i="9"/>
  <c r="D134" i="9"/>
  <c r="C134" i="9"/>
  <c r="H133" i="9"/>
  <c r="H132" i="9"/>
  <c r="F129" i="9"/>
  <c r="E129" i="9"/>
  <c r="D129" i="9"/>
  <c r="C129" i="9"/>
  <c r="H128" i="9"/>
  <c r="F120" i="9"/>
  <c r="E120" i="9"/>
  <c r="D120" i="9"/>
  <c r="C120" i="9"/>
  <c r="H119" i="9"/>
  <c r="H118" i="9"/>
  <c r="F115" i="9"/>
  <c r="E115" i="9"/>
  <c r="D115" i="9"/>
  <c r="C115" i="9"/>
  <c r="B115" i="9"/>
  <c r="B121" i="9" s="1"/>
  <c r="B127" i="9" s="1"/>
  <c r="H112" i="9"/>
  <c r="F97" i="9"/>
  <c r="E97" i="9"/>
  <c r="F81" i="9"/>
  <c r="E81" i="9"/>
  <c r="F69" i="9"/>
  <c r="E65" i="9"/>
  <c r="E58" i="9"/>
  <c r="E51" i="9"/>
  <c r="F38" i="9"/>
  <c r="E38" i="9"/>
  <c r="F31" i="9"/>
  <c r="E31" i="9"/>
  <c r="F17" i="9"/>
  <c r="D26" i="3"/>
  <c r="D14" i="3"/>
  <c r="D24" i="3"/>
  <c r="E41" i="9" l="1"/>
  <c r="F135" i="9"/>
  <c r="E154" i="9"/>
  <c r="E291" i="9"/>
  <c r="F41" i="9"/>
  <c r="F121" i="9"/>
  <c r="C135" i="9"/>
  <c r="F154" i="9"/>
  <c r="F291" i="9"/>
  <c r="D135" i="9"/>
  <c r="D121" i="9"/>
  <c r="E135" i="9"/>
  <c r="E69" i="9"/>
  <c r="H120" i="9"/>
  <c r="C121" i="9"/>
  <c r="E121" i="9"/>
  <c r="H134" i="9"/>
  <c r="B129" i="9"/>
  <c r="H127" i="9"/>
  <c r="H115" i="9"/>
  <c r="H121" i="9" l="1"/>
  <c r="H129" i="9"/>
  <c r="H135" i="9" s="1"/>
  <c r="B135" i="9"/>
  <c r="F34" i="2" l="1"/>
  <c r="F31" i="2"/>
  <c r="F16" i="2"/>
  <c r="F22" i="2"/>
  <c r="F24" i="2" l="1"/>
  <c r="F41" i="2"/>
  <c r="G17" i="4" l="1"/>
  <c r="G10" i="4"/>
  <c r="F24" i="6" l="1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D15" i="6"/>
  <c r="C15" i="6"/>
  <c r="F14" i="6"/>
  <c r="E14" i="6"/>
  <c r="F13" i="6"/>
  <c r="E13" i="6"/>
  <c r="F12" i="6"/>
  <c r="D11" i="6"/>
  <c r="C11" i="6"/>
  <c r="F11" i="6" l="1"/>
  <c r="F15" i="6"/>
  <c r="D25" i="6"/>
  <c r="C25" i="6"/>
  <c r="E15" i="6"/>
  <c r="E12" i="6"/>
  <c r="E11" i="6"/>
  <c r="E25" i="6" s="1"/>
  <c r="F25" i="6" l="1"/>
  <c r="E22" i="4"/>
  <c r="G22" i="4" s="1"/>
  <c r="G14" i="4"/>
  <c r="H18" i="2" l="1"/>
  <c r="H12" i="2"/>
  <c r="A32" i="5"/>
  <c r="G20" i="4"/>
  <c r="E15" i="4"/>
  <c r="G15" i="4" s="1"/>
  <c r="B4" i="4"/>
  <c r="A34" i="3"/>
  <c r="I31" i="3"/>
  <c r="I30" i="3"/>
  <c r="I29" i="3"/>
  <c r="I28" i="3"/>
  <c r="F24" i="3"/>
  <c r="F14" i="3"/>
  <c r="I12" i="3"/>
  <c r="A5" i="3"/>
  <c r="H37" i="2"/>
  <c r="H32" i="2"/>
  <c r="H29" i="2"/>
  <c r="F26" i="3" l="1"/>
  <c r="F24" i="5"/>
  <c r="D31" i="2"/>
  <c r="D34" i="2"/>
  <c r="I13" i="3"/>
  <c r="H28" i="2"/>
  <c r="H30" i="2"/>
  <c r="F35" i="2"/>
  <c r="F42" i="2" s="1"/>
  <c r="H13" i="2" l="1"/>
  <c r="I14" i="3"/>
  <c r="H34" i="2"/>
  <c r="D35" i="2"/>
  <c r="H35" i="2" s="1"/>
  <c r="H33" i="2"/>
  <c r="H31" i="2"/>
  <c r="H21" i="2"/>
  <c r="H14" i="2"/>
  <c r="H16" i="2" l="1"/>
  <c r="I24" i="3"/>
  <c r="I26" i="3" l="1"/>
  <c r="H40" i="2" l="1"/>
  <c r="D22" i="2"/>
  <c r="D24" i="2" s="1"/>
  <c r="H22" i="2" l="1"/>
  <c r="H19" i="2"/>
  <c r="H38" i="2" l="1"/>
  <c r="H24" i="2"/>
  <c r="D41" i="2"/>
  <c r="H41" i="2" l="1"/>
  <c r="D42" i="2"/>
  <c r="F239" i="9"/>
  <c r="F257" i="9"/>
  <c r="F252" i="9"/>
  <c r="F263" i="9"/>
  <c r="E239" i="9"/>
</calcChain>
</file>

<file path=xl/sharedStrings.xml><?xml version="1.0" encoding="utf-8"?>
<sst xmlns="http://schemas.openxmlformats.org/spreadsheetml/2006/main" count="426" uniqueCount="327">
  <si>
    <t>CORPORACION DE ACUEDUCTO Y ALCANTARILLADOS DE LA ROMANA</t>
  </si>
  <si>
    <t>Estado de Situación Financiera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</si>
  <si>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</si>
  <si>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</si>
  <si>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</si>
  <si>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</si>
  <si>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</si>
  <si>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</si>
  <si>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Pagos anticipados (Nota 10)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</si>
  <si>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</si>
  <si>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</si>
  <si>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</si>
  <si>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</si>
  <si>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</si>
  <si>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</si>
  <si>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 xml:space="preserve">    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</si>
  <si>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</si>
  <si>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</si>
  <si>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</si>
  <si>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</si>
  <si>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</si>
  <si>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Capital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</si>
  <si>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</si>
  <si>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</si>
  <si>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</si>
  <si>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</si>
  <si>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>Estado de Rendimiento Financiero</t>
  </si>
  <si>
    <t>Total ingresos</t>
  </si>
  <si>
    <t>Total gastos</t>
  </si>
  <si>
    <t>Estado de Cambio de Activo / Patrimonio</t>
  </si>
  <si>
    <t>Capital Aportado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</si>
  <si>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</si>
  <si>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</si>
  <si>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</si>
  <si>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</si>
  <si>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</si>
  <si>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</si>
  <si>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Ajuste a resultados de años anteriores</t>
  </si>
  <si>
    <t>CORPORACION DEL ACUEDUCTO Y ALCANTARILLADO DE LA ROMANA</t>
  </si>
  <si>
    <t>Estado de Flujo de Efectivo</t>
  </si>
  <si>
    <t>Flujos de efectivo procedentes de actividades de operación (AOP)</t>
  </si>
  <si>
    <t xml:space="preserve">Otros pagos </t>
  </si>
  <si>
    <t>Flujos de efectivo netos de las actividades de operación</t>
  </si>
  <si>
    <t>Flujos de efectivo de las actividades de inversión (AINV)</t>
  </si>
  <si>
    <t>Flujos de efectivo de las actividades de financiación</t>
  </si>
  <si>
    <t>Flujos de efectivo netos por las actividades de financiación</t>
  </si>
  <si>
    <t>EFECTIVO Y EQUIVALENTES DE EFECTIVO</t>
  </si>
  <si>
    <t>(Nota-7)</t>
  </si>
  <si>
    <t xml:space="preserve">Descripción </t>
  </si>
  <si>
    <t>No. de Cuenta</t>
  </si>
  <si>
    <t>Banco</t>
  </si>
  <si>
    <t>Cuenta Recaudadora</t>
  </si>
  <si>
    <t>BANRESERVAS</t>
  </si>
  <si>
    <t>Cuenta de Fondo General</t>
  </si>
  <si>
    <t>Caja Chica</t>
  </si>
  <si>
    <t>TOTAL</t>
  </si>
  <si>
    <t>CUENTAS POR COBRAR A CORTO PLAZO</t>
  </si>
  <si>
    <t>(Nota-8)</t>
  </si>
  <si>
    <t>Total</t>
  </si>
  <si>
    <t>OTRAS CUENTAS POR COBRAR</t>
  </si>
  <si>
    <t>Otras cuentas por cobrar  (Teletorres del Caribe)</t>
  </si>
  <si>
    <t>Subtotal</t>
  </si>
  <si>
    <t>TOTAL DE CUENTAS POR COBRAR</t>
  </si>
  <si>
    <t>INVENTARIOS</t>
  </si>
  <si>
    <t>(Nota-9)</t>
  </si>
  <si>
    <t>9.1 MATERIALES Y SUMINISTROS PARA CONSUMO Y PRESTACION DE SERVICIOS</t>
  </si>
  <si>
    <t>Combustibles y lubricantes</t>
  </si>
  <si>
    <t>Materiales de limpieza</t>
  </si>
  <si>
    <t>Materiales de redes (Plomeria)</t>
  </si>
  <si>
    <t>9.2 MATERIALES Y SUMINISTROS PARA LA PRODUCCION</t>
  </si>
  <si>
    <t>Polimero  GPAC</t>
  </si>
  <si>
    <t xml:space="preserve">Cloro gas  y granulado </t>
  </si>
  <si>
    <t>9.3 OTROS</t>
  </si>
  <si>
    <t>Repuestos varios (Herram,Rep Y Otros)</t>
  </si>
  <si>
    <t>Materiales eléctricos</t>
  </si>
  <si>
    <t>PAGOS ANTICIPADOS</t>
  </si>
  <si>
    <t>(Nota-10)</t>
  </si>
  <si>
    <t>Descripción</t>
  </si>
  <si>
    <t>Fianzas y depósitos</t>
  </si>
  <si>
    <t>CUENTAS POR COBRAR A LARGO PLAZO</t>
  </si>
  <si>
    <t>(Nota-11)</t>
  </si>
  <si>
    <t>PROPIEDAD PLANTA Y EQUIPOS NETO</t>
  </si>
  <si>
    <t>(Nota-12)</t>
  </si>
  <si>
    <t>Mobiliario y Equipo de Oficina</t>
  </si>
  <si>
    <t>Terreno</t>
  </si>
  <si>
    <t>Edificio y</t>
  </si>
  <si>
    <t>Maquinarias y</t>
  </si>
  <si>
    <t xml:space="preserve">Equipos de </t>
  </si>
  <si>
    <t>Componente</t>
  </si>
  <si>
    <t>Equipos</t>
  </si>
  <si>
    <t>Transporte y Otros</t>
  </si>
  <si>
    <t>Adiciones</t>
  </si>
  <si>
    <t>Al inicio del Periodo</t>
  </si>
  <si>
    <t>Cargo del Periodo</t>
  </si>
  <si>
    <t xml:space="preserve">propiedad, planta y equipo Neto </t>
  </si>
  <si>
    <t>ACTIVOS INTANGIBLES</t>
  </si>
  <si>
    <t>(Nota-13)</t>
  </si>
  <si>
    <t>Activos intangible</t>
  </si>
  <si>
    <t>PASIVOS</t>
  </si>
  <si>
    <t>CUENTAS POR PAGAR A CORTO PLAZO</t>
  </si>
  <si>
    <t>(Nota-14)</t>
  </si>
  <si>
    <t>Gul Bbrandsen   PR</t>
  </si>
  <si>
    <t>(Nota-15)</t>
  </si>
  <si>
    <t>RETENCIONES Y ACUMULACIONES POR PAGAR</t>
  </si>
  <si>
    <t>(Nota-16)</t>
  </si>
  <si>
    <t>IMPUESTOS S/R.RETENIDO</t>
  </si>
  <si>
    <t>RET. 5% ADQ. BIENES Y SERV.</t>
  </si>
  <si>
    <t>TOTAL DE RETENCIONES Y ACUMULACIONES POR PAGAR</t>
  </si>
  <si>
    <t>OTROS PASIVOS NO CORRIENTES</t>
  </si>
  <si>
    <t>(Nota-17)</t>
  </si>
  <si>
    <t>CUENTAS POR PAGAR A LARGO PLAZO</t>
  </si>
  <si>
    <t>(Nota-18)</t>
  </si>
  <si>
    <t>CENTRAL ROMANA CORPORATION</t>
  </si>
  <si>
    <t>ACTIVO NETO/PATRIMONIO</t>
  </si>
  <si>
    <t>(Nota-19)</t>
  </si>
  <si>
    <t>Ajuste al Patrimonio</t>
  </si>
  <si>
    <t>Total  Activo Neto/Patrimonio</t>
  </si>
  <si>
    <t>INGRESOS POR TRANSACIONES CON CONTRAPRESTACION</t>
  </si>
  <si>
    <t>(Nota-20)</t>
  </si>
  <si>
    <t xml:space="preserve">Total </t>
  </si>
  <si>
    <t>TRANFERENCIA Y DONACIONES</t>
  </si>
  <si>
    <t>(Nota-21)</t>
  </si>
  <si>
    <t>Sub. Total</t>
  </si>
  <si>
    <t xml:space="preserve">Total de Transferencias </t>
  </si>
  <si>
    <t>(Nota-22)</t>
  </si>
  <si>
    <t>(Nota-23)</t>
  </si>
  <si>
    <t>Sueldos Personal Igualados</t>
  </si>
  <si>
    <t>Prestaciones Laborales</t>
  </si>
  <si>
    <t>Horas Extraordinarias</t>
  </si>
  <si>
    <t>Contribuciones al seguro de salud</t>
  </si>
  <si>
    <t>Contribuciones al seguro de pensiones</t>
  </si>
  <si>
    <t>Contribuciones al seguro de salud y riesgo laboral</t>
  </si>
  <si>
    <t>Total sueldos, salarios y beneficios a empleados</t>
  </si>
  <si>
    <t>MATERIALES Y SUMINISTROS PARA CONSUMO</t>
  </si>
  <si>
    <t>Productos quimicos (Tratamiento de agua)</t>
  </si>
  <si>
    <t>Productos quimicos (Uso laboratorio)</t>
  </si>
  <si>
    <t xml:space="preserve">Repuestos y accesorios para maquinaria y equipos </t>
  </si>
  <si>
    <t>Materiales y utiles de oficina</t>
  </si>
  <si>
    <t>Materiales de redes y plomeria</t>
  </si>
  <si>
    <t xml:space="preserve">GASTO DE DEPRECIACION Y AMORTIZACION </t>
  </si>
  <si>
    <t>(Nota-25)</t>
  </si>
  <si>
    <t>Depreciación propiedad, planta y equipo</t>
  </si>
  <si>
    <t>Amortización de activos intangibles</t>
  </si>
  <si>
    <t>Total gasto de depreciacion y amortización</t>
  </si>
  <si>
    <t>SERVICIOS (OTROS GASTOS)</t>
  </si>
  <si>
    <t>(Nota-26)</t>
  </si>
  <si>
    <t>ENERGIA ELECTRICA</t>
  </si>
  <si>
    <t>TELEFONO FIJO</t>
  </si>
  <si>
    <t>INTERNET</t>
  </si>
  <si>
    <t>PUBLICIDAD</t>
  </si>
  <si>
    <t>ALQUILERES DE LOCALES</t>
  </si>
  <si>
    <t>ALQUILER DE VEHICULOS</t>
  </si>
  <si>
    <t>SEGUROS MEDICOS DIRECTORES</t>
  </si>
  <si>
    <t>DIETAS Y VIATICOS EN EL PAIS</t>
  </si>
  <si>
    <t>DIETA Y GASTOS DE REPRESENTACON EN EL PAIS A LOS MIEMBRO DEL CONSEJO</t>
  </si>
  <si>
    <t>Total Servicios Y Otros Gastos</t>
  </si>
  <si>
    <t>GASTOS FINANCIEROS</t>
  </si>
  <si>
    <t>OTROS ACTIVOS NO FINANCIEROS</t>
  </si>
  <si>
    <t>MEJORAS  CAPITALIZABLE</t>
  </si>
  <si>
    <t xml:space="preserve">Materiales y Suministro de Oficina </t>
  </si>
  <si>
    <t>(Nota-24)</t>
  </si>
  <si>
    <t>(Nota-27)</t>
  </si>
  <si>
    <t>Total de Transferncia de Capital</t>
  </si>
  <si>
    <t>Total   Transferencia Energia Electrica</t>
  </si>
  <si>
    <t>Total de Transferencia Corrientes</t>
  </si>
  <si>
    <t>Sueldo 13</t>
  </si>
  <si>
    <t>SUBVENIONES Y OTROS PAGOS POR TRANSFERENCIAS</t>
  </si>
  <si>
    <t>Descripcion</t>
  </si>
  <si>
    <t>Costo de Adquisicion Software</t>
  </si>
  <si>
    <t>Depreciacion Acumulada Sotfware</t>
  </si>
  <si>
    <t>Saldo al final del período</t>
  </si>
  <si>
    <t xml:space="preserve">Adiciones </t>
  </si>
  <si>
    <t>Materiales electricos</t>
  </si>
  <si>
    <t>Materiales de Construccion</t>
  </si>
  <si>
    <t>Comision Cheques devueltos</t>
  </si>
  <si>
    <t>Comision (Tpago,carnet y visanet)</t>
  </si>
  <si>
    <t>Impuesto 0.15%</t>
  </si>
  <si>
    <t>Comision Manejo Cuenta</t>
  </si>
  <si>
    <t>Saldo al 31 Diciembre 2022</t>
  </si>
  <si>
    <t>Usuario Cliente de La Romana</t>
  </si>
  <si>
    <t>Usuario  Cliente de Guaymate</t>
  </si>
  <si>
    <t>Usuario  Cliente de Cumayasa</t>
  </si>
  <si>
    <t>Usuario  Cliente de Villa Hermosa</t>
  </si>
  <si>
    <t>Usuario  Cliente de Villa Caleta</t>
  </si>
  <si>
    <t>FIANZAS POR PAGAR CLIENTES ROMANA</t>
  </si>
  <si>
    <t>FIANZAS POR PAGAR CLIENTES CUMAYASA</t>
  </si>
  <si>
    <t>FIANZAS POR PAGAR CLIENTES GUAYMATE</t>
  </si>
  <si>
    <t>FIANZAS POR PAGAR CLIENTES VILLA HERMOSA</t>
  </si>
  <si>
    <t>Proveedores Locales Privados</t>
  </si>
  <si>
    <t>Proveedor Internacional</t>
  </si>
  <si>
    <t xml:space="preserve">Ingresos </t>
  </si>
  <si>
    <t>Gastos</t>
  </si>
  <si>
    <t>PEAJE</t>
  </si>
  <si>
    <t>Detalle del Consumo de Energia electrica corresp. Al periodo Enero-Junio 23</t>
  </si>
  <si>
    <t>Ingresos por transacciones con contraprestación (Nota 20)</t>
  </si>
  <si>
    <t>Transferencias Y Donaciones (Notas 21)</t>
  </si>
  <si>
    <t>Sueldos, salarios y beneficios a empleados  (Notas 22)</t>
  </si>
  <si>
    <t>Subvenciones y Otros pagos por transferencias (Notas 23)</t>
  </si>
  <si>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</si>
  <si>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</si>
  <si>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</si>
  <si>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</si>
  <si>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</si>
  <si>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</si>
  <si>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</si>
  <si>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</si>
  <si>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</si>
  <si>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</si>
  <si>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</si>
  <si>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</si>
  <si>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</si>
  <si>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</si>
  <si>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</si>
  <si>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</si>
  <si>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</si>
  <si>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</si>
  <si>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</si>
  <si>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</si>
  <si>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</si>
  <si>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</si>
  <si>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Compensaciones</t>
  </si>
  <si>
    <t>Cuentas por cobrar a largo plazo (Notas 11)</t>
  </si>
  <si>
    <t xml:space="preserve">Propiedad Planta  y Equipos Netos  (Nota 12) </t>
  </si>
  <si>
    <t xml:space="preserve">Activos intangibles (Nota 13) </t>
  </si>
  <si>
    <t>Otros Activos no financieros (Nota 14)</t>
  </si>
  <si>
    <t>Cuentas por pagar a corto plazo (Nota 15)</t>
  </si>
  <si>
    <t>Retenciones y acumulaciones por pagar (Nota 16)</t>
  </si>
  <si>
    <t>Otros pasivos corrientes (Nota 17)</t>
  </si>
  <si>
    <t>Cuentas por pagar a largo plazo (Nota 18)</t>
  </si>
  <si>
    <t>Activos Netos/Patrimonio  Nota 19</t>
  </si>
  <si>
    <t xml:space="preserve">Suministros y materiales para consumo  (Notas 24)       </t>
  </si>
  <si>
    <t xml:space="preserve">Gasto de depreciación y amortización  (Notas 25)           </t>
  </si>
  <si>
    <t xml:space="preserve"> Otros gastos  (Notas 26)</t>
  </si>
  <si>
    <t>Gastos financieros   (Notas 27)</t>
  </si>
  <si>
    <t>Total Gastos Financieros</t>
  </si>
  <si>
    <t>Cuenta Unica del Tesoro</t>
  </si>
  <si>
    <t xml:space="preserve">Cuenta Sigef </t>
  </si>
  <si>
    <t>Subvenciones (Donaciones corrientes)</t>
  </si>
  <si>
    <t>Comision cargo al exterior</t>
  </si>
  <si>
    <t>Disminucioin de activos financieros</t>
  </si>
  <si>
    <t xml:space="preserve">NOTA:  Existe una diferencia a nivel de sistema entre los ingresos percibidos y el SIGEF, la misma se escapa de </t>
  </si>
  <si>
    <t>nuestro manejo institucional.</t>
  </si>
  <si>
    <t xml:space="preserve">Incremento/(Disminución) neta en efectivo y equivalente al efectivo </t>
  </si>
  <si>
    <t xml:space="preserve">Efectivo y equivalente al efectivo al final del período </t>
  </si>
  <si>
    <t xml:space="preserve">Efectivo y equivalente al efectivo al principio del período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</si>
  <si>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</si>
  <si>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 de Diciembre  de 2025 y 2024</t>
  </si>
  <si>
    <t>.</t>
  </si>
  <si>
    <t>Durante el Año Terminado el 31 de diciembre 2025</t>
  </si>
  <si>
    <t>Al 31 Diciembre de 2025 y 2024</t>
  </si>
  <si>
    <t>Pagos por Construcciones en Procesos</t>
  </si>
  <si>
    <t>Cobros por venta de bienes y servicios y arrendamientos (Nota 20)</t>
  </si>
  <si>
    <t>Cobros de subvenciones, transferencias, y otras asignaciones (Nota 21)</t>
  </si>
  <si>
    <t>Pagos a los trabajadores o en beneficio de ellos (Nota 22)</t>
  </si>
  <si>
    <t>Pagos a Otras Entidades para Financiar sus Operaciones (Nota 23)</t>
  </si>
  <si>
    <t>Pagos por contribuciones a la seguridad social (Nota 22)</t>
  </si>
  <si>
    <t>Pagos a proveedores  (Nota 15)</t>
  </si>
  <si>
    <t>Del Ejercicio al Cierre del 31 Diciembre 2025 y 2024</t>
  </si>
  <si>
    <t>Saldo al 31 de Diciembre de 2024</t>
  </si>
  <si>
    <t>Saldo al 31 de Diciembre  de 2025</t>
  </si>
  <si>
    <t>Del ejercicio al cierre del 31 Diciembre  del 2025 y 2024</t>
  </si>
  <si>
    <t>Notas a los Estados Financieros al 31 Diciembre 2025</t>
  </si>
  <si>
    <t>Un detalle del Efectivo y equivalentes de efectivo al 31 Dicie4mbre 2025 y 2024, es como se detalla a continuación:</t>
  </si>
  <si>
    <t>Caja General</t>
  </si>
  <si>
    <t>Fondos varios para uso Institucional</t>
  </si>
  <si>
    <t>Prestamos por cobrar  Interno a Colaboradores</t>
  </si>
  <si>
    <t>Un detalle de la Cuenta de Inventarios al 30 de junio 2024 y 2023, es como se detalla a continuación:</t>
  </si>
  <si>
    <t>Materiales de  Plomeria</t>
  </si>
  <si>
    <t>Sultato de Aluminio</t>
  </si>
  <si>
    <t>Respuestos Varios (Clorinadores,Mat. Cont. Coolan)</t>
  </si>
  <si>
    <t>Un detalle de la Cuenta Pagos anticipados  al 30 de junio 2025 y 2024, es como se detalla a continuación:</t>
  </si>
  <si>
    <t>Un detalle de las Cuentas por cobrar a largo plazo al 30 de junio 2025 y 2024, es como se detalla a continuación:</t>
  </si>
  <si>
    <t xml:space="preserve">                El movimiento de la Propiedad, Planta y Equipo y Depreciación acumulada y del periodo al 31 de diciembre 2024 es como se detalla a continuación:
</t>
  </si>
  <si>
    <t xml:space="preserve">Contrucciones en </t>
  </si>
  <si>
    <t>Proceso</t>
  </si>
  <si>
    <t>Costo de Adquisicion 2024</t>
  </si>
  <si>
    <t>X</t>
  </si>
  <si>
    <t>Saldo al 31 Dic. 2024</t>
  </si>
  <si>
    <t>Depreciacion Acumulada 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</si>
  <si>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</si>
  <si>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Maquinarias y</t>
  </si>
  <si>
    <t xml:space="preserve">              Equipos</t>
  </si>
  <si>
    <t>Costo de Adquisicion 2025</t>
  </si>
  <si>
    <t>Saldo al 30 de Junio 2025</t>
  </si>
  <si>
    <t>El movimiento de los activos intangibles y depreciacion acumulada y del periodo al 30 de junio 2024 y 2023, es como se detalla a continuacion</t>
  </si>
  <si>
    <t>Un detalle de las Cuentas por cobrar a corto  plazo al 30 de junio 2025 y 2024, es como se detalla a continuación:</t>
  </si>
  <si>
    <t>Un detalle de las Retenciones y acumulaciones por pagar al 30 de junio 2023 y 2022, es como se detalla a continuación:</t>
  </si>
  <si>
    <t>Un detalle de las cuentas por pagar a largo plazo  al 30 de Junio 2025 y 2024, es como se detalla a continuación:</t>
  </si>
  <si>
    <t xml:space="preserve">DICIEMBRE </t>
  </si>
  <si>
    <t>Transferencias Ctes. del Gob. Central pago Energia Electrica Enero-Diciembre 2025-2024</t>
  </si>
  <si>
    <t>nota 21</t>
  </si>
  <si>
    <t>SUELDOS SALARIOS Y BENEFICIOS A EEMPLEADOS</t>
  </si>
  <si>
    <t>Sueldos y Salarios Fijos</t>
  </si>
  <si>
    <t xml:space="preserve">Incentivo Comercial Empleados </t>
  </si>
  <si>
    <t xml:space="preserve">Otros beneficios a Empleados </t>
  </si>
  <si>
    <t>Un detalle del Gasto de Depreciación y amortizacion del periodo al 31 Diciembre 2025 y 2024, es como se detalla a continuación:</t>
  </si>
  <si>
    <t xml:space="preserve">Un detalle de la cuenta Otros  Gastos correspondientes a Servicios no Personales  al 31 Diciembre 2025 y 2024. </t>
  </si>
  <si>
    <t>Detalle de servicios de comunicación corresp.al periodo Enero-Junio 2024</t>
  </si>
  <si>
    <t>SERVI.LEGAL</t>
  </si>
  <si>
    <t xml:space="preserve">SEGUROS DE VEHICULOS </t>
  </si>
  <si>
    <t>Otros Gastos Bancarios (Comision,Exterior, Dep. Nocturno)</t>
  </si>
  <si>
    <t xml:space="preserve"> FALTANTE EN CAJA </t>
  </si>
  <si>
    <t>Preparado y Examinado por:</t>
  </si>
  <si>
    <t>Chequeado y Aprobado por:</t>
  </si>
  <si>
    <t xml:space="preserve">                 Aprobado por:</t>
  </si>
  <si>
    <t>Lic. Creili Magdelaine</t>
  </si>
  <si>
    <t>Lic. Dominga Guilamo</t>
  </si>
  <si>
    <t xml:space="preserve">                  Ing. Dolores Nuñez</t>
  </si>
  <si>
    <t>Enc. Contabilidad</t>
  </si>
  <si>
    <t>Directora Financiera</t>
  </si>
  <si>
    <t xml:space="preserve">                             Directora General</t>
  </si>
  <si>
    <t>Un detalle de las Cuentas por cobrar a corto plazo al 31 Diciembre  2025 y 2024, es como se detalla a continuación:</t>
  </si>
  <si>
    <t>Un detalle de los otros pasivos corrientes  al 31 Diciembre 2025 y 2024, es como se detalla a continuación:</t>
  </si>
  <si>
    <t>Al 3i Diciembre3 2025 y 2024, lla cuenta Activo neto/Patrimonio está conformada de la siguiente manera:</t>
  </si>
  <si>
    <t>Un detalle de los ingresos obtenidos por Transacciones de Contraprestación   al 31 Diciembre 2025 y 2024, es como se detalla a continuación:</t>
  </si>
  <si>
    <t>Un detalle de los ingresos recibidos por concepto de Transferencias y Donaciones   al 31 Diciembre 2025 y 2024.</t>
  </si>
  <si>
    <t>Transferencias de Capital del Gobiernos Central  Enero-Diciembrre 2025-2024</t>
  </si>
  <si>
    <t>Detalle de los aportes a realizados a la Seguridad Social Dominicana Enero-Ddiciembre 2025</t>
  </si>
  <si>
    <t>Transferencias Corrientes del Gobiernos Central Enero-Diciembre 2025-2024</t>
  </si>
  <si>
    <t>Un detalle de la cuenta  Gastos Financieros  al 31 Diciembre 2025 y 2024, es como se detalla a continuación:</t>
  </si>
  <si>
    <t>Saldo al 31 Dic. 2025</t>
  </si>
  <si>
    <t>Depreciacion Acumulada 2025</t>
  </si>
  <si>
    <t xml:space="preserve">GASTOS DIVERSOS </t>
  </si>
  <si>
    <t xml:space="preserve">    Ing. Dolores Nuñez</t>
  </si>
  <si>
    <t xml:space="preserve">        Directora General</t>
  </si>
  <si>
    <t xml:space="preserve">            Ing. Dolores Nuñez</t>
  </si>
  <si>
    <t xml:space="preserve">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</si>
</sst>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###0;###0"/>
    <numFmt numFmtId="165" formatCode="###0.0;###0.0"/>
    <numFmt numFmtId="166" formatCode="_-* #,##0.00_-;\-* #,##0.00_-;_-* &quot;-&quot;??_-;_-@_-"/>
    <numFmt numFmtId="167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justify" vertical="center"/>
    </xf>
    <xf numFmtId="39" fontId="10" fillId="0" borderId="13" xfId="0" applyNumberFormat="1" applyFont="1" applyBorder="1" applyAlignment="1">
      <alignment vertical="center"/>
    </xf>
    <xf numFmtId="39" fontId="6" fillId="0" borderId="13" xfId="0" applyNumberFormat="1" applyFont="1" applyBorder="1" applyAlignment="1">
      <alignment vertical="center"/>
    </xf>
    <xf numFmtId="39" fontId="6" fillId="0" borderId="14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1" fontId="11" fillId="0" borderId="13" xfId="0" applyNumberFormat="1" applyFont="1" applyBorder="1" applyAlignment="1">
      <alignment vertical="center"/>
    </xf>
    <xf numFmtId="41" fontId="6" fillId="0" borderId="13" xfId="0" applyNumberFormat="1" applyFont="1" applyBorder="1" applyAlignment="1">
      <alignment horizontal="left" vertical="center"/>
    </xf>
    <xf numFmtId="41" fontId="6" fillId="0" borderId="14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41" fontId="6" fillId="0" borderId="13" xfId="0" applyNumberFormat="1" applyFont="1" applyBorder="1" applyAlignment="1">
      <alignment vertical="center"/>
    </xf>
    <xf numFmtId="41" fontId="11" fillId="0" borderId="13" xfId="0" applyNumberFormat="1" applyFont="1" applyBorder="1" applyAlignment="1">
      <alignment horizontal="left" vertical="center"/>
    </xf>
    <xf numFmtId="41" fontId="6" fillId="0" borderId="1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3" fontId="6" fillId="0" borderId="0" xfId="1" applyFont="1" applyAlignment="1">
      <alignment vertical="center"/>
    </xf>
    <xf numFmtId="0" fontId="11" fillId="0" borderId="13" xfId="0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41" fontId="10" fillId="0" borderId="13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1" fontId="13" fillId="0" borderId="13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6" fillId="0" borderId="7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1" fontId="6" fillId="0" borderId="13" xfId="0" applyNumberFormat="1" applyFont="1" applyBorder="1"/>
    <xf numFmtId="0" fontId="6" fillId="0" borderId="12" xfId="0" applyFont="1" applyBorder="1"/>
    <xf numFmtId="41" fontId="6" fillId="0" borderId="14" xfId="0" applyNumberFormat="1" applyFont="1" applyBorder="1"/>
    <xf numFmtId="41" fontId="6" fillId="0" borderId="0" xfId="0" applyNumberFormat="1" applyFont="1"/>
    <xf numFmtId="41" fontId="10" fillId="0" borderId="18" xfId="0" applyNumberFormat="1" applyFont="1" applyBorder="1"/>
    <xf numFmtId="41" fontId="10" fillId="0" borderId="18" xfId="0" applyNumberFormat="1" applyFont="1" applyBorder="1" applyAlignment="1">
      <alignment vertical="center"/>
    </xf>
    <xf numFmtId="41" fontId="10" fillId="0" borderId="19" xfId="0" applyNumberFormat="1" applyFont="1" applyBorder="1" applyAlignment="1">
      <alignment vertical="center"/>
    </xf>
    <xf numFmtId="41" fontId="6" fillId="0" borderId="10" xfId="0" applyNumberFormat="1" applyFont="1" applyBorder="1"/>
    <xf numFmtId="41" fontId="6" fillId="0" borderId="10" xfId="0" applyNumberFormat="1" applyFont="1" applyBorder="1" applyAlignment="1">
      <alignment vertical="center"/>
    </xf>
    <xf numFmtId="41" fontId="6" fillId="0" borderId="11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wrapText="1"/>
    </xf>
    <xf numFmtId="41" fontId="0" fillId="0" borderId="0" xfId="0" applyNumberFormat="1"/>
    <xf numFmtId="0" fontId="10" fillId="0" borderId="13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1" fontId="6" fillId="0" borderId="7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41" fontId="6" fillId="0" borderId="13" xfId="0" applyNumberFormat="1" applyFont="1" applyBorder="1" applyAlignment="1">
      <alignment horizontal="left" vertical="center" indent="5"/>
    </xf>
    <xf numFmtId="0" fontId="14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justify" vertical="top"/>
    </xf>
    <xf numFmtId="43" fontId="0" fillId="0" borderId="0" xfId="1" applyFont="1"/>
    <xf numFmtId="43" fontId="0" fillId="0" borderId="0" xfId="1" applyFont="1" applyAlignment="1">
      <alignment vertical="center"/>
    </xf>
    <xf numFmtId="41" fontId="6" fillId="0" borderId="17" xfId="0" applyNumberFormat="1" applyFont="1" applyBorder="1" applyAlignment="1">
      <alignment vertical="center"/>
    </xf>
    <xf numFmtId="0" fontId="3" fillId="0" borderId="0" xfId="0" applyFont="1"/>
    <xf numFmtId="43" fontId="3" fillId="0" borderId="0" xfId="1" applyFont="1"/>
    <xf numFmtId="0" fontId="21" fillId="0" borderId="0" xfId="0" applyFont="1"/>
    <xf numFmtId="0" fontId="2" fillId="0" borderId="0" xfId="0" applyFont="1"/>
    <xf numFmtId="43" fontId="0" fillId="0" borderId="0" xfId="1" applyFont="1" applyAlignment="1">
      <alignment horizontal="center"/>
    </xf>
    <xf numFmtId="43" fontId="1" fillId="0" borderId="0" xfId="1"/>
    <xf numFmtId="43" fontId="0" fillId="0" borderId="0" xfId="0" applyNumberFormat="1"/>
    <xf numFmtId="43" fontId="22" fillId="0" borderId="0" xfId="1" applyFont="1"/>
    <xf numFmtId="166" fontId="0" fillId="0" borderId="0" xfId="0" applyNumberFormat="1"/>
    <xf numFmtId="0" fontId="24" fillId="0" borderId="0" xfId="0" applyFont="1"/>
    <xf numFmtId="0" fontId="22" fillId="0" borderId="0" xfId="0" applyFont="1"/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horizontal="left" vertical="center" inden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 indent="1"/>
    </xf>
    <xf numFmtId="43" fontId="1" fillId="0" borderId="0" xfId="1" applyAlignment="1">
      <alignment horizontal="center"/>
    </xf>
    <xf numFmtId="0" fontId="28" fillId="2" borderId="0" xfId="0" applyFont="1" applyFill="1" applyAlignment="1">
      <alignment horizontal="left" vertical="center" indent="1"/>
    </xf>
    <xf numFmtId="0" fontId="0" fillId="0" borderId="0" xfId="0" applyAlignment="1">
      <alignment horizontal="center" wrapText="1"/>
    </xf>
    <xf numFmtId="43" fontId="5" fillId="0" borderId="0" xfId="1" applyFont="1" applyAlignment="1">
      <alignment vertical="center"/>
    </xf>
    <xf numFmtId="43" fontId="5" fillId="0" borderId="0" xfId="1" applyFont="1"/>
    <xf numFmtId="43" fontId="2" fillId="0" borderId="0" xfId="1" applyFont="1"/>
    <xf numFmtId="43" fontId="27" fillId="0" borderId="0" xfId="1" applyFont="1" applyAlignment="1">
      <alignment vertical="center"/>
    </xf>
    <xf numFmtId="43" fontId="28" fillId="2" borderId="0" xfId="1" applyFont="1" applyFill="1" applyAlignment="1">
      <alignment horizontal="left" vertical="center" indent="1"/>
    </xf>
    <xf numFmtId="43" fontId="28" fillId="0" borderId="0" xfId="1" applyFont="1" applyAlignment="1">
      <alignment horizontal="left" vertical="center" inden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3" fontId="12" fillId="0" borderId="13" xfId="1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164" fontId="17" fillId="0" borderId="12" xfId="0" applyNumberFormat="1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9" fontId="12" fillId="0" borderId="13" xfId="2" applyFont="1" applyFill="1" applyBorder="1" applyAlignment="1">
      <alignment horizontal="center" vertical="top" wrapText="1"/>
    </xf>
    <xf numFmtId="165" fontId="18" fillId="0" borderId="12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43" fontId="11" fillId="0" borderId="13" xfId="1" applyFont="1" applyFill="1" applyBorder="1" applyAlignment="1">
      <alignment horizontal="center" vertical="top" wrapText="1"/>
    </xf>
    <xf numFmtId="9" fontId="11" fillId="0" borderId="13" xfId="2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center" wrapText="1"/>
    </xf>
    <xf numFmtId="43" fontId="12" fillId="0" borderId="16" xfId="1" applyFont="1" applyFill="1" applyBorder="1" applyAlignment="1">
      <alignment horizontal="center" vertical="center" wrapText="1"/>
    </xf>
    <xf numFmtId="9" fontId="12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3" fontId="0" fillId="0" borderId="0" xfId="1" applyFont="1" applyFill="1" applyBorder="1"/>
    <xf numFmtId="41" fontId="10" fillId="0" borderId="13" xfId="0" applyNumberFormat="1" applyFont="1" applyBorder="1"/>
    <xf numFmtId="41" fontId="10" fillId="0" borderId="14" xfId="0" applyNumberFormat="1" applyFont="1" applyBorder="1"/>
    <xf numFmtId="0" fontId="12" fillId="0" borderId="17" xfId="0" applyFont="1" applyFill="1" applyBorder="1" applyAlignment="1">
      <alignment horizontal="center" vertical="center" wrapText="1"/>
    </xf>
    <xf numFmtId="14" fontId="0" fillId="0" borderId="0" xfId="1" applyNumberFormat="1" applyFont="1"/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1" fontId="30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9" fillId="0" borderId="13" xfId="0" applyFont="1" applyBorder="1" applyAlignment="1">
      <alignment horizontal="justify" vertical="center"/>
    </xf>
    <xf numFmtId="39" fontId="7" fillId="0" borderId="13" xfId="0" applyNumberFormat="1" applyFont="1" applyBorder="1" applyAlignment="1">
      <alignment vertical="center"/>
    </xf>
    <xf numFmtId="39" fontId="29" fillId="0" borderId="13" xfId="0" applyNumberFormat="1" applyFont="1" applyBorder="1" applyAlignment="1">
      <alignment vertical="center"/>
    </xf>
    <xf numFmtId="39" fontId="29" fillId="0" borderId="1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41" fontId="29" fillId="0" borderId="13" xfId="0" applyNumberFormat="1" applyFont="1" applyBorder="1" applyAlignment="1">
      <alignment vertical="center"/>
    </xf>
    <xf numFmtId="41" fontId="29" fillId="0" borderId="13" xfId="0" applyNumberFormat="1" applyFont="1" applyBorder="1" applyAlignment="1">
      <alignment horizontal="left" vertical="center"/>
    </xf>
    <xf numFmtId="41" fontId="29" fillId="0" borderId="14" xfId="0" applyNumberFormat="1" applyFont="1" applyBorder="1" applyAlignment="1">
      <alignment vertical="center"/>
    </xf>
    <xf numFmtId="41" fontId="29" fillId="0" borderId="0" xfId="0" applyNumberFormat="1" applyFont="1" applyAlignment="1">
      <alignment vertical="center"/>
    </xf>
    <xf numFmtId="37" fontId="29" fillId="0" borderId="0" xfId="0" applyNumberFormat="1" applyFont="1" applyAlignment="1">
      <alignment vertical="center"/>
    </xf>
    <xf numFmtId="0" fontId="29" fillId="0" borderId="12" xfId="0" applyFont="1" applyBorder="1"/>
    <xf numFmtId="41" fontId="29" fillId="0" borderId="13" xfId="0" applyNumberFormat="1" applyFont="1" applyBorder="1"/>
    <xf numFmtId="41" fontId="29" fillId="0" borderId="13" xfId="0" applyNumberFormat="1" applyFont="1" applyBorder="1" applyAlignment="1">
      <alignment horizontal="left" vertical="center" indent="5"/>
    </xf>
    <xf numFmtId="0" fontId="29" fillId="0" borderId="0" xfId="0" applyFont="1"/>
    <xf numFmtId="41" fontId="29" fillId="0" borderId="0" xfId="0" applyNumberFormat="1" applyFont="1"/>
    <xf numFmtId="37" fontId="29" fillId="0" borderId="0" xfId="0" applyNumberFormat="1" applyFont="1"/>
    <xf numFmtId="41" fontId="29" fillId="0" borderId="14" xfId="0" applyNumberFormat="1" applyFont="1" applyBorder="1"/>
    <xf numFmtId="41" fontId="7" fillId="0" borderId="13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29" fillId="3" borderId="13" xfId="0" applyNumberFormat="1" applyFont="1" applyFill="1" applyBorder="1"/>
    <xf numFmtId="41" fontId="31" fillId="0" borderId="13" xfId="0" applyNumberFormat="1" applyFont="1" applyBorder="1" applyAlignment="1">
      <alignment horizontal="left" vertical="center"/>
    </xf>
    <xf numFmtId="41" fontId="29" fillId="0" borderId="14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29" fillId="0" borderId="13" xfId="0" applyFont="1" applyBorder="1"/>
    <xf numFmtId="0" fontId="7" fillId="0" borderId="0" xfId="0" applyFont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43" fontId="29" fillId="0" borderId="0" xfId="0" applyNumberFormat="1" applyFont="1" applyAlignment="1">
      <alignment vertical="center"/>
    </xf>
    <xf numFmtId="0" fontId="21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43" fontId="5" fillId="5" borderId="0" xfId="1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/>
    <xf numFmtId="43" fontId="21" fillId="5" borderId="0" xfId="1" applyFont="1" applyFill="1"/>
    <xf numFmtId="0" fontId="21" fillId="5" borderId="0" xfId="0" applyFont="1" applyFill="1" applyAlignment="1">
      <alignment horizontal="center"/>
    </xf>
    <xf numFmtId="0" fontId="6" fillId="5" borderId="13" xfId="0" applyFont="1" applyFill="1" applyBorder="1" applyAlignment="1">
      <alignment vertical="center"/>
    </xf>
    <xf numFmtId="41" fontId="10" fillId="5" borderId="13" xfId="0" applyNumberFormat="1" applyFont="1" applyFill="1" applyBorder="1" applyAlignment="1">
      <alignment vertical="center"/>
    </xf>
    <xf numFmtId="41" fontId="6" fillId="5" borderId="13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1" fontId="24" fillId="0" borderId="0" xfId="0" applyNumberFormat="1" applyFont="1"/>
    <xf numFmtId="0" fontId="0" fillId="3" borderId="0" xfId="0" applyFill="1"/>
    <xf numFmtId="43" fontId="0" fillId="3" borderId="0" xfId="1" applyFont="1" applyFill="1"/>
    <xf numFmtId="43" fontId="0" fillId="3" borderId="0" xfId="0" applyNumberFormat="1" applyFill="1"/>
    <xf numFmtId="0" fontId="20" fillId="3" borderId="0" xfId="0" applyFont="1" applyFill="1" applyAlignment="1"/>
    <xf numFmtId="0" fontId="21" fillId="0" borderId="0" xfId="0" applyFont="1" applyAlignment="1">
      <alignment horizontal="center"/>
    </xf>
    <xf numFmtId="43" fontId="5" fillId="0" borderId="24" xfId="1" applyFont="1" applyBorder="1"/>
    <xf numFmtId="0" fontId="21" fillId="0" borderId="0" xfId="0" applyFont="1" applyAlignment="1">
      <alignment horizontal="left"/>
    </xf>
    <xf numFmtId="43" fontId="21" fillId="0" borderId="20" xfId="1" applyFont="1" applyBorder="1"/>
    <xf numFmtId="43" fontId="21" fillId="0" borderId="20" xfId="0" applyNumberFormat="1" applyFont="1" applyBorder="1"/>
    <xf numFmtId="43" fontId="21" fillId="0" borderId="0" xfId="1" applyFont="1"/>
    <xf numFmtId="0" fontId="33" fillId="0" borderId="0" xfId="0" applyFont="1"/>
    <xf numFmtId="43" fontId="5" fillId="0" borderId="0" xfId="1" applyFont="1" applyAlignment="1">
      <alignment horizontal="center"/>
    </xf>
    <xf numFmtId="43" fontId="21" fillId="0" borderId="22" xfId="0" applyNumberFormat="1" applyFont="1" applyBorder="1"/>
    <xf numFmtId="43" fontId="21" fillId="0" borderId="0" xfId="0" applyNumberFormat="1" applyFont="1"/>
    <xf numFmtId="14" fontId="5" fillId="0" borderId="0" xfId="0" applyNumberFormat="1" applyFont="1" applyAlignment="1">
      <alignment horizontal="center"/>
    </xf>
    <xf numFmtId="0" fontId="34" fillId="0" borderId="0" xfId="0" applyFont="1" applyAlignment="1">
      <alignment vertical="center"/>
    </xf>
    <xf numFmtId="0" fontId="5" fillId="5" borderId="0" xfId="0" applyFont="1" applyFill="1"/>
    <xf numFmtId="43" fontId="5" fillId="5" borderId="0" xfId="1" applyFont="1" applyFill="1"/>
    <xf numFmtId="43" fontId="35" fillId="0" borderId="0" xfId="1" applyFont="1"/>
    <xf numFmtId="43" fontId="5" fillId="0" borderId="7" xfId="1" applyFont="1" applyBorder="1"/>
    <xf numFmtId="0" fontId="36" fillId="0" borderId="0" xfId="0" applyFont="1" applyAlignment="1">
      <alignment horizontal="left" vertical="top"/>
    </xf>
    <xf numFmtId="0" fontId="37" fillId="0" borderId="0" xfId="0" applyFont="1"/>
    <xf numFmtId="14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43" fontId="36" fillId="0" borderId="20" xfId="1" applyFont="1" applyBorder="1"/>
    <xf numFmtId="43" fontId="21" fillId="0" borderId="22" xfId="1" applyFont="1" applyBorder="1"/>
    <xf numFmtId="43" fontId="21" fillId="0" borderId="0" xfId="1" applyFont="1" applyBorder="1"/>
    <xf numFmtId="43" fontId="21" fillId="0" borderId="0" xfId="0" applyNumberFormat="1" applyFont="1" applyBorder="1"/>
    <xf numFmtId="43" fontId="5" fillId="0" borderId="0" xfId="0" applyNumberFormat="1" applyFont="1"/>
    <xf numFmtId="0" fontId="21" fillId="3" borderId="0" xfId="0" applyFont="1" applyFill="1"/>
    <xf numFmtId="0" fontId="5" fillId="3" borderId="0" xfId="0" applyFont="1" applyFill="1"/>
    <xf numFmtId="166" fontId="21" fillId="3" borderId="0" xfId="0" applyNumberFormat="1" applyFont="1" applyFill="1" applyBorder="1"/>
    <xf numFmtId="43" fontId="21" fillId="3" borderId="0" xfId="1" applyFont="1" applyFill="1" applyBorder="1"/>
    <xf numFmtId="166" fontId="5" fillId="0" borderId="0" xfId="0" applyNumberFormat="1" applyFont="1"/>
    <xf numFmtId="0" fontId="21" fillId="0" borderId="0" xfId="0" applyFont="1" applyFill="1" applyBorder="1" applyAlignment="1">
      <alignment horizontal="center" wrapText="1"/>
    </xf>
    <xf numFmtId="43" fontId="21" fillId="0" borderId="0" xfId="1" applyFont="1" applyFill="1" applyBorder="1"/>
    <xf numFmtId="43" fontId="5" fillId="0" borderId="0" xfId="1" applyFont="1" applyFill="1" applyBorder="1"/>
    <xf numFmtId="166" fontId="5" fillId="0" borderId="0" xfId="0" applyNumberFormat="1" applyFont="1" applyFill="1" applyBorder="1"/>
    <xf numFmtId="166" fontId="5" fillId="0" borderId="23" xfId="0" applyNumberFormat="1" applyFont="1" applyBorder="1"/>
    <xf numFmtId="0" fontId="5" fillId="0" borderId="0" xfId="0" applyFont="1" applyFill="1" applyBorder="1"/>
    <xf numFmtId="43" fontId="5" fillId="0" borderId="23" xfId="1" applyFont="1" applyBorder="1"/>
    <xf numFmtId="0" fontId="38" fillId="6" borderId="0" xfId="0" applyFont="1" applyFill="1" applyBorder="1"/>
    <xf numFmtId="0" fontId="39" fillId="6" borderId="0" xfId="0" applyFont="1" applyFill="1" applyBorder="1"/>
    <xf numFmtId="43" fontId="39" fillId="6" borderId="0" xfId="1" applyFont="1" applyFill="1" applyBorder="1"/>
    <xf numFmtId="0" fontId="38" fillId="6" borderId="0" xfId="0" applyFont="1" applyFill="1" applyBorder="1" applyAlignment="1">
      <alignment horizontal="center"/>
    </xf>
    <xf numFmtId="0" fontId="39" fillId="0" borderId="0" xfId="0" applyFont="1" applyFill="1" applyBorder="1"/>
    <xf numFmtId="43" fontId="39" fillId="0" borderId="0" xfId="1" applyFont="1" applyFill="1" applyBorder="1"/>
    <xf numFmtId="43" fontId="39" fillId="0" borderId="24" xfId="1" applyFont="1" applyFill="1" applyBorder="1"/>
    <xf numFmtId="0" fontId="38" fillId="0" borderId="0" xfId="0" applyFont="1" applyFill="1" applyBorder="1"/>
    <xf numFmtId="43" fontId="38" fillId="0" borderId="20" xfId="1" applyFont="1" applyFill="1" applyBorder="1"/>
    <xf numFmtId="43" fontId="38" fillId="0" borderId="0" xfId="1" applyFont="1" applyFill="1" applyBorder="1"/>
    <xf numFmtId="43" fontId="21" fillId="0" borderId="21" xfId="1" applyFont="1" applyBorder="1"/>
    <xf numFmtId="43" fontId="5" fillId="0" borderId="0" xfId="1" applyFont="1" applyBorder="1"/>
    <xf numFmtId="41" fontId="4" fillId="0" borderId="0" xfId="0" applyNumberFormat="1" applyFont="1"/>
    <xf numFmtId="41" fontId="21" fillId="0" borderId="22" xfId="0" applyNumberFormat="1" applyFont="1" applyBorder="1"/>
    <xf numFmtId="0" fontId="4" fillId="0" borderId="0" xfId="0" applyFont="1" applyAlignment="1">
      <alignment vertical="center"/>
    </xf>
    <xf numFmtId="167" fontId="5" fillId="0" borderId="0" xfId="1" applyNumberFormat="1" applyFont="1"/>
    <xf numFmtId="43" fontId="21" fillId="0" borderId="7" xfId="1" applyFont="1" applyBorder="1"/>
    <xf numFmtId="43" fontId="21" fillId="0" borderId="25" xfId="1" applyFont="1" applyBorder="1"/>
    <xf numFmtId="0" fontId="36" fillId="5" borderId="0" xfId="0" applyFont="1" applyFill="1" applyAlignment="1">
      <alignment horizontal="center"/>
    </xf>
    <xf numFmtId="43" fontId="21" fillId="0" borderId="23" xfId="1" applyFont="1" applyBorder="1"/>
    <xf numFmtId="43" fontId="21" fillId="3" borderId="20" xfId="1" applyFont="1" applyFill="1" applyBorder="1"/>
    <xf numFmtId="0" fontId="40" fillId="0" borderId="0" xfId="0" applyFont="1"/>
    <xf numFmtId="43" fontId="5" fillId="0" borderId="24" xfId="1" applyFont="1" applyBorder="1" applyAlignment="1">
      <alignment horizontal="center"/>
    </xf>
    <xf numFmtId="43" fontId="21" fillId="0" borderId="0" xfId="1" applyFont="1" applyAlignment="1">
      <alignment horizontal="center"/>
    </xf>
    <xf numFmtId="43" fontId="21" fillId="0" borderId="22" xfId="1" applyFont="1" applyBorder="1" applyAlignment="1">
      <alignment horizontal="center"/>
    </xf>
    <xf numFmtId="0" fontId="21" fillId="5" borderId="0" xfId="0" applyFont="1" applyFill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4" fillId="0" borderId="0" xfId="0" applyFont="1" applyAlignment="1">
      <alignment horizontal="left" vertical="center"/>
    </xf>
    <xf numFmtId="43" fontId="21" fillId="0" borderId="24" xfId="1" applyFont="1" applyBorder="1"/>
    <xf numFmtId="43" fontId="36" fillId="0" borderId="0" xfId="1" applyFont="1" applyBorder="1"/>
    <xf numFmtId="41" fontId="21" fillId="0" borderId="0" xfId="0" applyNumberFormat="1" applyFont="1" applyBorder="1"/>
    <xf numFmtId="1" fontId="5" fillId="0" borderId="0" xfId="1" applyNumberFormat="1" applyFont="1" applyAlignment="1">
      <alignment horizontal="center"/>
    </xf>
    <xf numFmtId="43" fontId="29" fillId="0" borderId="0" xfId="1" applyFont="1" applyAlignment="1">
      <alignment vertical="center"/>
    </xf>
    <xf numFmtId="0" fontId="11" fillId="0" borderId="31" xfId="0" applyFont="1" applyFill="1" applyBorder="1" applyAlignment="1">
      <alignment horizontal="center" vertical="top" wrapText="1"/>
    </xf>
    <xf numFmtId="0" fontId="42" fillId="0" borderId="0" xfId="0" applyFont="1"/>
    <xf numFmtId="0" fontId="43" fillId="0" borderId="0" xfId="0" applyFont="1"/>
    <xf numFmtId="0" fontId="5" fillId="0" borderId="0" xfId="0" applyFont="1" applyAlignment="1">
      <alignment horizontal="center"/>
    </xf>
    <xf numFmtId="0" fontId="20" fillId="3" borderId="0" xfId="0" applyFont="1" applyFill="1" applyAlignment="1">
      <alignment horizontal="center"/>
    </xf>
    <xf numFmtId="0" fontId="2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9" fontId="0" fillId="0" borderId="0" xfId="2" applyFont="1"/>
    <xf numFmtId="39" fontId="5" fillId="0" borderId="0" xfId="1" applyNumberFormat="1" applyFont="1" applyAlignment="1">
      <alignment horizontal="right"/>
    </xf>
    <xf numFmtId="41" fontId="4" fillId="0" borderId="22" xfId="0" applyNumberFormat="1" applyFont="1" applyBorder="1"/>
    <xf numFmtId="43" fontId="5" fillId="0" borderId="20" xfId="1" applyFont="1" applyBorder="1" applyAlignment="1">
      <alignment horizontal="center"/>
    </xf>
    <xf numFmtId="43" fontId="5" fillId="0" borderId="20" xfId="1" applyFont="1" applyBorder="1"/>
    <xf numFmtId="43" fontId="35" fillId="0" borderId="0" xfId="1" applyFont="1" applyAlignment="1">
      <alignment horizontal="center"/>
    </xf>
    <xf numFmtId="4" fontId="0" fillId="0" borderId="0" xfId="0" applyNumberFormat="1"/>
    <xf numFmtId="0" fontId="34" fillId="0" borderId="24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0" fillId="0" borderId="24" xfId="0" applyBorder="1"/>
    <xf numFmtId="0" fontId="5" fillId="0" borderId="24" xfId="0" applyFont="1" applyBorder="1"/>
    <xf numFmtId="0" fontId="3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3" fontId="6" fillId="0" borderId="0" xfId="0" applyNumberFormat="1" applyFont="1" applyAlignment="1">
      <alignment vertic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43" fontId="45" fillId="0" borderId="0" xfId="1" applyFont="1"/>
    <xf numFmtId="43" fontId="45" fillId="0" borderId="0" xfId="0" applyNumberFormat="1" applyFont="1"/>
    <xf numFmtId="43" fontId="44" fillId="0" borderId="0" xfId="1" applyFont="1"/>
    <xf numFmtId="0" fontId="44" fillId="3" borderId="0" xfId="0" applyFont="1" applyFill="1" applyAlignment="1">
      <alignment horizontal="center"/>
    </xf>
    <xf numFmtId="43" fontId="45" fillId="3" borderId="0" xfId="1" applyFont="1" applyFill="1"/>
    <xf numFmtId="0" fontId="44" fillId="3" borderId="0" xfId="0" applyFont="1" applyFill="1"/>
    <xf numFmtId="43" fontId="44" fillId="3" borderId="0" xfId="1" applyFont="1" applyFill="1"/>
    <xf numFmtId="0" fontId="45" fillId="3" borderId="0" xfId="0" applyFont="1" applyFill="1" applyAlignment="1"/>
    <xf numFmtId="0" fontId="45" fillId="3" borderId="0" xfId="0" applyFont="1" applyFill="1" applyAlignment="1">
      <alignment horizontal="left"/>
    </xf>
    <xf numFmtId="0" fontId="45" fillId="3" borderId="0" xfId="0" applyFont="1" applyFill="1"/>
    <xf numFmtId="0" fontId="46" fillId="3" borderId="0" xfId="0" applyFont="1" applyFill="1" applyAlignment="1">
      <alignment horizontal="center"/>
    </xf>
    <xf numFmtId="43" fontId="46" fillId="3" borderId="0" xfId="1" applyFont="1" applyFill="1" applyAlignment="1">
      <alignment horizontal="center"/>
    </xf>
    <xf numFmtId="43" fontId="46" fillId="3" borderId="0" xfId="1" applyFont="1" applyFill="1"/>
    <xf numFmtId="43" fontId="46" fillId="3" borderId="0" xfId="1" applyNumberFormat="1" applyFont="1" applyFill="1"/>
    <xf numFmtId="166" fontId="44" fillId="3" borderId="23" xfId="0" applyNumberFormat="1" applyFont="1" applyFill="1" applyBorder="1"/>
    <xf numFmtId="43" fontId="44" fillId="3" borderId="23" xfId="1" applyFont="1" applyFill="1" applyBorder="1"/>
    <xf numFmtId="166" fontId="44" fillId="3" borderId="22" xfId="0" applyNumberFormat="1" applyFont="1" applyFill="1" applyBorder="1"/>
    <xf numFmtId="166" fontId="45" fillId="3" borderId="0" xfId="0" applyNumberFormat="1" applyFont="1" applyFill="1"/>
    <xf numFmtId="4" fontId="45" fillId="3" borderId="0" xfId="0" applyNumberFormat="1" applyFont="1" applyFill="1"/>
    <xf numFmtId="166" fontId="45" fillId="3" borderId="23" xfId="0" applyNumberFormat="1" applyFont="1" applyFill="1" applyBorder="1"/>
    <xf numFmtId="43" fontId="45" fillId="3" borderId="23" xfId="1" applyFont="1" applyFill="1" applyBorder="1"/>
    <xf numFmtId="43" fontId="44" fillId="3" borderId="22" xfId="1" applyFont="1" applyFill="1" applyBorder="1"/>
    <xf numFmtId="43" fontId="46" fillId="3" borderId="22" xfId="1" applyFont="1" applyFill="1" applyBorder="1"/>
    <xf numFmtId="166" fontId="44" fillId="3" borderId="0" xfId="0" applyNumberFormat="1" applyFont="1" applyFill="1" applyBorder="1"/>
    <xf numFmtId="43" fontId="44" fillId="3" borderId="0" xfId="1" applyFont="1" applyFill="1" applyBorder="1"/>
    <xf numFmtId="43" fontId="44" fillId="3" borderId="0" xfId="1" applyFont="1" applyFill="1" applyAlignment="1">
      <alignment horizontal="center" wrapText="1"/>
    </xf>
    <xf numFmtId="43" fontId="47" fillId="3" borderId="0" xfId="1" applyFont="1" applyFill="1" applyBorder="1"/>
    <xf numFmtId="43" fontId="46" fillId="3" borderId="0" xfId="1" applyNumberFormat="1" applyFont="1" applyFill="1" applyBorder="1"/>
    <xf numFmtId="43" fontId="45" fillId="3" borderId="0" xfId="1" applyFont="1" applyFill="1" applyBorder="1"/>
    <xf numFmtId="43" fontId="44" fillId="0" borderId="0" xfId="1" applyFont="1" applyBorder="1"/>
    <xf numFmtId="43" fontId="44" fillId="0" borderId="0" xfId="0" applyNumberFormat="1" applyFont="1" applyBorder="1"/>
    <xf numFmtId="0" fontId="44" fillId="5" borderId="0" xfId="0" applyFont="1" applyFill="1"/>
    <xf numFmtId="0" fontId="45" fillId="5" borderId="0" xfId="0" applyFont="1" applyFill="1"/>
    <xf numFmtId="43" fontId="45" fillId="5" borderId="0" xfId="1" applyFont="1" applyFill="1"/>
    <xf numFmtId="0" fontId="44" fillId="5" borderId="0" xfId="0" applyFont="1" applyFill="1" applyAlignment="1">
      <alignment horizontal="center"/>
    </xf>
    <xf numFmtId="43" fontId="45" fillId="0" borderId="24" xfId="1" applyFont="1" applyBorder="1"/>
    <xf numFmtId="43" fontId="44" fillId="0" borderId="20" xfId="0" applyNumberFormat="1" applyFont="1" applyBorder="1"/>
    <xf numFmtId="41" fontId="10" fillId="0" borderId="14" xfId="0" applyNumberFormat="1" applyFont="1" applyFill="1" applyBorder="1" applyAlignment="1">
      <alignment vertical="center"/>
    </xf>
    <xf numFmtId="41" fontId="29" fillId="3" borderId="13" xfId="0" applyNumberFormat="1" applyFont="1" applyFill="1" applyBorder="1" applyAlignment="1">
      <alignment vertical="center"/>
    </xf>
    <xf numFmtId="0" fontId="5" fillId="0" borderId="0" xfId="0" applyFont="1" applyAlignment="1">
      <alignment horizontal="left" wrapText="1"/>
    </xf>
    <xf numFmtId="0" fontId="41" fillId="4" borderId="0" xfId="0" applyFont="1" applyFill="1" applyAlignment="1">
      <alignment horizontal="center"/>
    </xf>
    <xf numFmtId="0" fontId="45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/>
    </xf>
    <xf numFmtId="43" fontId="44" fillId="3" borderId="0" xfId="1" applyFont="1" applyFill="1" applyAlignment="1">
      <alignment horizont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98425</xdr:rowOff>
    </xdr:from>
    <xdr:to>
      <xdr:col>3</xdr:col>
      <xdr:colOff>200025</xdr:colOff>
      <xdr:row>2</xdr:row>
      <xdr:rowOff>143280</xdr:rowOff>
    </xdr:to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8223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828675</xdr:colOff>
      <xdr:row>18</xdr:row>
      <xdr:rowOff>171450</xdr:rowOff>
    </xdr:from>
    <xdr:to>
      <xdr:col>3</xdr:col>
      <xdr:colOff>333375</xdr:colOff>
      <xdr:row>21</xdr:row>
      <xdr:rowOff>178205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384810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828675</xdr:colOff>
      <xdr:row>43</xdr:row>
      <xdr:rowOff>76200</xdr:rowOff>
    </xdr:from>
    <xdr:to>
      <xdr:col>3</xdr:col>
      <xdr:colOff>333375</xdr:colOff>
      <xdr:row>46</xdr:row>
      <xdr:rowOff>82955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857250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72</xdr:row>
      <xdr:rowOff>95250</xdr:rowOff>
    </xdr:from>
    <xdr:to>
      <xdr:col>3</xdr:col>
      <xdr:colOff>581025</xdr:colOff>
      <xdr:row>75</xdr:row>
      <xdr:rowOff>102005</xdr:rowOff>
    </xdr:to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41446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84</xdr:row>
      <xdr:rowOff>142875</xdr:rowOff>
    </xdr:from>
    <xdr:to>
      <xdr:col>3</xdr:col>
      <xdr:colOff>581025</xdr:colOff>
      <xdr:row>87</xdr:row>
      <xdr:rowOff>149630</xdr:rowOff>
    </xdr:to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649730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100</xdr:row>
      <xdr:rowOff>171450</xdr:rowOff>
    </xdr:from>
    <xdr:to>
      <xdr:col>3</xdr:col>
      <xdr:colOff>581025</xdr:colOff>
      <xdr:row>103</xdr:row>
      <xdr:rowOff>178205</xdr:rowOff>
    </xdr:to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95929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139</xdr:row>
      <xdr:rowOff>123825</xdr:rowOff>
    </xdr:from>
    <xdr:to>
      <xdr:col>3</xdr:col>
      <xdr:colOff>800100</xdr:colOff>
      <xdr:row>142</xdr:row>
      <xdr:rowOff>130580</xdr:rowOff>
    </xdr:to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73653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163</xdr:row>
      <xdr:rowOff>76200</xdr:rowOff>
    </xdr:from>
    <xdr:to>
      <xdr:col>3</xdr:col>
      <xdr:colOff>581025</xdr:colOff>
      <xdr:row>166</xdr:row>
      <xdr:rowOff>82955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192780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185</xdr:row>
      <xdr:rowOff>161925</xdr:rowOff>
    </xdr:from>
    <xdr:to>
      <xdr:col>3</xdr:col>
      <xdr:colOff>714375</xdr:colOff>
      <xdr:row>188</xdr:row>
      <xdr:rowOff>168680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25215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217</xdr:row>
      <xdr:rowOff>114300</xdr:rowOff>
    </xdr:from>
    <xdr:to>
      <xdr:col>3</xdr:col>
      <xdr:colOff>666750</xdr:colOff>
      <xdr:row>220</xdr:row>
      <xdr:rowOff>121055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23386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231</xdr:row>
      <xdr:rowOff>142875</xdr:rowOff>
    </xdr:from>
    <xdr:to>
      <xdr:col>3</xdr:col>
      <xdr:colOff>628650</xdr:colOff>
      <xdr:row>234</xdr:row>
      <xdr:rowOff>149630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81525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242</xdr:row>
      <xdr:rowOff>114300</xdr:rowOff>
    </xdr:from>
    <xdr:to>
      <xdr:col>3</xdr:col>
      <xdr:colOff>771525</xdr:colOff>
      <xdr:row>245</xdr:row>
      <xdr:rowOff>121055</xdr:rowOff>
    </xdr:to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7129700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268</xdr:row>
      <xdr:rowOff>123825</xdr:rowOff>
    </xdr:from>
    <xdr:to>
      <xdr:col>3</xdr:col>
      <xdr:colOff>666750</xdr:colOff>
      <xdr:row>271</xdr:row>
      <xdr:rowOff>130580</xdr:rowOff>
    </xdr:to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21303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299</xdr:row>
      <xdr:rowOff>104775</xdr:rowOff>
    </xdr:from>
    <xdr:to>
      <xdr:col>3</xdr:col>
      <xdr:colOff>685800</xdr:colOff>
      <xdr:row>302</xdr:row>
      <xdr:rowOff>111530</xdr:rowOff>
    </xdr:to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5805487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325</xdr:row>
      <xdr:rowOff>123825</xdr:rowOff>
    </xdr:from>
    <xdr:to>
      <xdr:col>3</xdr:col>
      <xdr:colOff>800100</xdr:colOff>
      <xdr:row>328</xdr:row>
      <xdr:rowOff>130580</xdr:rowOff>
    </xdr:to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63065025"/>
          <a:ext cx="1495425" cy="57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104775</xdr:rowOff>
    </xdr:from>
    <xdr:to>
      <xdr:col>3</xdr:col>
      <xdr:colOff>1114425</xdr:colOff>
      <xdr:row>3</xdr:row>
      <xdr:rowOff>114114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95275"/>
          <a:ext cx="2209800" cy="580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59213</xdr:rowOff>
    </xdr:from>
    <xdr:to>
      <xdr:col>1</xdr:col>
      <xdr:colOff>3876675</xdr:colOff>
      <xdr:row>3</xdr:row>
      <xdr:rowOff>147729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30713"/>
          <a:ext cx="2409825" cy="66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114301</xdr:rowOff>
    </xdr:from>
    <xdr:to>
      <xdr:col>1</xdr:col>
      <xdr:colOff>3236620</xdr:colOff>
      <xdr:row>3</xdr:row>
      <xdr:rowOff>190501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685801"/>
          <a:ext cx="243652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1724025</xdr:colOff>
      <xdr:row>0</xdr:row>
      <xdr:rowOff>0</xdr:rowOff>
    </xdr:from>
    <xdr:to>
      <xdr:col>5</xdr:col>
      <xdr:colOff>457200</xdr:colOff>
      <xdr:row>2</xdr:row>
      <xdr:rowOff>165647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2476500" cy="54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104776</xdr:rowOff>
    </xdr:from>
    <xdr:to>
      <xdr:col>3</xdr:col>
      <xdr:colOff>771526</xdr:colOff>
      <xdr:row>3</xdr:row>
      <xdr:rowOff>150593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504826"/>
          <a:ext cx="2619376" cy="645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ONISIO%20MARTINEZ/Desktop/MAYKA%20LOPEZ%2020%2009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ESF - Situación Financiera (2)"/>
      <sheetName val=" ERF-Rendimiento Financiero"/>
      <sheetName val=" ERF-Rendimiento Financiero (2)"/>
      <sheetName val="ECANP-Cambio Patrimonio"/>
      <sheetName val="ECANP-Cambio Patrimonio (2)"/>
      <sheetName val="EFE-Flujo de Efectivo"/>
      <sheetName val="Estado Comparativo"/>
      <sheetName val="NOTAS"/>
      <sheetName val="NOTAS (2)"/>
    </sheetNames>
    <sheetDataSet>
      <sheetData sheetId="0" refreshError="1">
        <row r="3">
          <cell r="A3" t="str">
            <v>CORPORACION DE ACUEDUCTO Y ALCANTARILLADOS DE LA ROMANA</v>
          </cell>
        </row>
        <row r="43">
          <cell r="A43" t="str">
            <v>Las notas  son parte integral de estos Estados Financieros.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8"/>
  <sheetViews>
    <sheetView tabSelected="1" zoomScaleNormal="100" workbookViewId="0">
      <selection activeCell="C328" sqref="C328"/>
    </sheetView>
  </sheetViews>
  <sheetFormatPr baseColWidth="10" defaultRowHeight="15" x14ac:dyDescent="0.25"/>
  <cols>
    <col min="1" max="1" width="22" customWidth="1"/>
    <col min="2" max="2" width="16.7109375" customWidth="1"/>
    <col min="3" max="3" width="13.140625" customWidth="1"/>
    <col min="4" max="4" width="15.140625" customWidth="1"/>
    <col min="5" max="5" width="14.7109375" customWidth="1"/>
    <col min="6" max="6" width="15.28515625" customWidth="1"/>
    <col min="7" max="7" width="12.5703125" customWidth="1"/>
    <col min="8" max="8" width="13.42578125" customWidth="1"/>
    <col min="9" max="9" width="16.28515625" customWidth="1"/>
    <col min="10" max="10" width="8.5703125" customWidth="1"/>
    <col min="11" max="11" width="18.7109375" customWidth="1"/>
  </cols>
  <sheetData>
    <row r="1" spans="1:11" ht="21" x14ac:dyDescent="0.35">
      <c r="A1" s="249"/>
      <c r="B1" s="249"/>
      <c r="C1" s="249"/>
      <c r="D1" s="249"/>
      <c r="E1" s="249"/>
      <c r="F1" s="249"/>
      <c r="G1" s="249"/>
      <c r="H1" s="170"/>
      <c r="I1" s="170"/>
      <c r="J1" s="171"/>
      <c r="K1" s="170"/>
    </row>
    <row r="2" spans="1:11" ht="21" x14ac:dyDescent="0.35">
      <c r="A2" s="249"/>
      <c r="B2" s="249"/>
      <c r="C2" s="249"/>
      <c r="D2" s="249"/>
      <c r="E2" s="249"/>
      <c r="F2" s="249"/>
      <c r="G2" s="249"/>
      <c r="H2" s="170"/>
      <c r="I2" s="170"/>
      <c r="J2" s="171"/>
      <c r="K2" s="170"/>
    </row>
    <row r="3" spans="1:11" x14ac:dyDescent="0.25">
      <c r="E3" s="68"/>
      <c r="J3" s="68"/>
    </row>
    <row r="4" spans="1:11" ht="21" x14ac:dyDescent="0.35">
      <c r="A4" s="310" t="s">
        <v>261</v>
      </c>
      <c r="B4" s="310"/>
      <c r="C4" s="310"/>
      <c r="D4" s="310"/>
      <c r="E4" s="310"/>
      <c r="F4" s="310"/>
      <c r="G4" s="173"/>
      <c r="H4" s="173"/>
      <c r="I4" s="170"/>
      <c r="J4" s="171"/>
      <c r="K4" s="170"/>
    </row>
    <row r="5" spans="1:11" x14ac:dyDescent="0.25">
      <c r="A5" s="156" t="s">
        <v>46</v>
      </c>
      <c r="B5" s="156"/>
      <c r="C5" s="157"/>
      <c r="D5" s="157"/>
      <c r="E5" s="158"/>
      <c r="F5" s="159" t="s">
        <v>47</v>
      </c>
      <c r="G5" s="1"/>
      <c r="H5" s="1"/>
      <c r="I5" s="1"/>
      <c r="J5" s="90"/>
      <c r="K5" s="1"/>
    </row>
    <row r="6" spans="1:11" x14ac:dyDescent="0.25">
      <c r="A6" s="2" t="s">
        <v>262</v>
      </c>
      <c r="B6" s="2"/>
      <c r="C6" s="2"/>
      <c r="D6" s="2"/>
      <c r="E6" s="91"/>
      <c r="F6" s="2"/>
      <c r="G6" s="2"/>
      <c r="H6" s="2"/>
      <c r="J6" s="68"/>
    </row>
    <row r="7" spans="1:11" x14ac:dyDescent="0.25">
      <c r="A7" s="2"/>
      <c r="B7" s="2"/>
      <c r="C7" s="2"/>
      <c r="D7" s="2"/>
      <c r="E7" s="91"/>
      <c r="F7" s="2"/>
      <c r="G7" s="2"/>
      <c r="H7" s="2"/>
      <c r="J7" s="68"/>
    </row>
    <row r="8" spans="1:11" x14ac:dyDescent="0.25">
      <c r="A8" s="2"/>
      <c r="B8" s="2"/>
      <c r="C8" s="2"/>
      <c r="D8" s="2"/>
      <c r="E8" s="68"/>
      <c r="H8" s="2"/>
      <c r="J8" s="68"/>
    </row>
    <row r="9" spans="1:11" x14ac:dyDescent="0.25">
      <c r="A9" s="73" t="s">
        <v>48</v>
      </c>
      <c r="B9" s="73" t="s">
        <v>49</v>
      </c>
      <c r="C9" s="174" t="s">
        <v>50</v>
      </c>
      <c r="E9" s="174">
        <v>2025</v>
      </c>
      <c r="F9" s="174">
        <v>2024</v>
      </c>
      <c r="H9" s="2"/>
      <c r="J9" s="68"/>
    </row>
    <row r="10" spans="1:11" x14ac:dyDescent="0.25">
      <c r="A10" s="2" t="s">
        <v>51</v>
      </c>
      <c r="B10" s="248">
        <v>2101052495</v>
      </c>
      <c r="C10" s="248" t="s">
        <v>52</v>
      </c>
      <c r="E10" s="91">
        <v>192170048.80000001</v>
      </c>
      <c r="F10" s="91">
        <v>10722690.689999999</v>
      </c>
      <c r="H10" s="2"/>
      <c r="J10" s="68"/>
    </row>
    <row r="11" spans="1:11" x14ac:dyDescent="0.25">
      <c r="A11" s="2" t="s">
        <v>53</v>
      </c>
      <c r="B11" s="248">
        <v>2101031650</v>
      </c>
      <c r="C11" s="248" t="s">
        <v>52</v>
      </c>
      <c r="E11" s="91">
        <v>1270768.3</v>
      </c>
      <c r="F11" s="91">
        <v>1123209.8700000001</v>
      </c>
      <c r="H11" s="2"/>
      <c r="J11" s="68"/>
    </row>
    <row r="12" spans="1:11" x14ac:dyDescent="0.25">
      <c r="A12" s="2" t="s">
        <v>235</v>
      </c>
      <c r="B12" s="243">
        <v>100010102384894</v>
      </c>
      <c r="C12" s="248"/>
      <c r="E12" s="91">
        <v>9077737.5</v>
      </c>
      <c r="F12" s="91">
        <v>97427268.109999999</v>
      </c>
      <c r="H12" s="2"/>
      <c r="J12" s="68"/>
    </row>
    <row r="13" spans="1:11" x14ac:dyDescent="0.25">
      <c r="A13" s="2" t="s">
        <v>236</v>
      </c>
      <c r="B13" s="248">
        <v>9995096001</v>
      </c>
      <c r="C13" s="248"/>
      <c r="E13" s="91">
        <v>425741.88</v>
      </c>
      <c r="F13" s="91">
        <v>897400.91</v>
      </c>
      <c r="H13" s="2"/>
      <c r="J13" s="68"/>
    </row>
    <row r="14" spans="1:11" x14ac:dyDescent="0.25">
      <c r="A14" s="2" t="s">
        <v>263</v>
      </c>
      <c r="B14" s="2"/>
      <c r="C14" s="248"/>
      <c r="D14" s="248"/>
      <c r="E14" s="91">
        <v>200000</v>
      </c>
      <c r="F14" s="91">
        <v>200000</v>
      </c>
      <c r="H14" s="2"/>
      <c r="J14" s="68"/>
    </row>
    <row r="15" spans="1:11" x14ac:dyDescent="0.25">
      <c r="A15" s="2" t="s">
        <v>54</v>
      </c>
      <c r="B15" s="2"/>
      <c r="C15" s="248"/>
      <c r="D15" s="248"/>
      <c r="E15" s="91">
        <v>50000</v>
      </c>
      <c r="F15" s="91">
        <v>50000</v>
      </c>
      <c r="H15" s="2"/>
      <c r="J15" s="68"/>
    </row>
    <row r="16" spans="1:11" x14ac:dyDescent="0.25">
      <c r="A16" s="2" t="s">
        <v>264</v>
      </c>
      <c r="B16" s="2"/>
      <c r="C16" s="248"/>
      <c r="D16" s="91"/>
      <c r="E16" s="175">
        <v>23000</v>
      </c>
      <c r="F16" s="175">
        <v>17000</v>
      </c>
      <c r="H16" s="2"/>
      <c r="J16" s="68"/>
    </row>
    <row r="17" spans="1:11" ht="15.75" thickBot="1" x14ac:dyDescent="0.3">
      <c r="A17" s="176" t="s">
        <v>55</v>
      </c>
      <c r="B17" s="73"/>
      <c r="C17" s="174"/>
      <c r="D17" s="2"/>
      <c r="E17" s="177">
        <f>+E10+E11+E12+E13+E14+E15+E16</f>
        <v>203217296.48000002</v>
      </c>
      <c r="F17" s="177">
        <f>SUM(F10:F16)</f>
        <v>110437569.58</v>
      </c>
      <c r="H17" s="2"/>
      <c r="J17" s="68"/>
    </row>
    <row r="18" spans="1:11" ht="15.75" thickTop="1" x14ac:dyDescent="0.25">
      <c r="A18" s="2"/>
      <c r="B18" s="198"/>
      <c r="C18" s="2"/>
      <c r="D18" s="2"/>
      <c r="E18" s="91"/>
      <c r="F18" s="91"/>
      <c r="G18" s="91"/>
      <c r="H18" s="2"/>
      <c r="J18" s="68"/>
    </row>
    <row r="19" spans="1:11" x14ac:dyDescent="0.25">
      <c r="A19" s="2"/>
      <c r="B19" s="2"/>
      <c r="C19" s="2"/>
      <c r="D19" s="248"/>
      <c r="E19" s="2"/>
      <c r="F19" s="91"/>
      <c r="G19" s="91"/>
      <c r="H19" s="2"/>
      <c r="J19" s="68"/>
    </row>
    <row r="20" spans="1:11" x14ac:dyDescent="0.25">
      <c r="A20" s="2"/>
      <c r="B20" s="2"/>
      <c r="C20" s="2"/>
      <c r="D20" s="248"/>
      <c r="E20" s="2"/>
      <c r="F20" s="91"/>
      <c r="G20" s="91"/>
      <c r="H20" s="2"/>
      <c r="J20" s="68"/>
    </row>
    <row r="21" spans="1:11" x14ac:dyDescent="0.25">
      <c r="A21" s="2"/>
      <c r="B21" s="2"/>
      <c r="C21" s="2"/>
      <c r="D21" s="248"/>
      <c r="E21" s="2"/>
      <c r="F21" s="91"/>
      <c r="G21" s="91"/>
      <c r="H21" s="2"/>
      <c r="J21" s="68"/>
    </row>
    <row r="22" spans="1:11" x14ac:dyDescent="0.25">
      <c r="A22" s="2"/>
      <c r="B22" s="2"/>
      <c r="C22" s="2"/>
      <c r="D22" s="2"/>
      <c r="E22" s="91"/>
      <c r="F22" s="91"/>
      <c r="G22" s="91"/>
      <c r="H22" s="2"/>
      <c r="J22" s="68"/>
    </row>
    <row r="23" spans="1:11" x14ac:dyDescent="0.25">
      <c r="A23" s="156" t="s">
        <v>56</v>
      </c>
      <c r="B23" s="156"/>
      <c r="C23" s="160"/>
      <c r="D23" s="160"/>
      <c r="E23" s="161"/>
      <c r="F23" s="229" t="s">
        <v>57</v>
      </c>
      <c r="G23" s="2"/>
      <c r="H23" s="2"/>
      <c r="I23" s="2"/>
      <c r="J23" s="91"/>
      <c r="K23" s="2"/>
    </row>
    <row r="24" spans="1:11" x14ac:dyDescent="0.25">
      <c r="A24" s="2" t="s">
        <v>311</v>
      </c>
      <c r="B24" s="73"/>
      <c r="C24" s="73"/>
      <c r="D24" s="73"/>
      <c r="E24" s="179"/>
      <c r="F24" s="174"/>
      <c r="G24" s="2"/>
      <c r="H24" s="2"/>
      <c r="J24" s="68"/>
    </row>
    <row r="25" spans="1:11" x14ac:dyDescent="0.25">
      <c r="A25" s="73" t="s">
        <v>48</v>
      </c>
      <c r="B25" s="2"/>
      <c r="C25" s="2"/>
      <c r="D25" s="2"/>
      <c r="E25" s="174">
        <v>2025</v>
      </c>
      <c r="F25" s="174">
        <v>2024</v>
      </c>
      <c r="H25" s="2"/>
      <c r="J25" s="68"/>
    </row>
    <row r="26" spans="1:11" x14ac:dyDescent="0.25">
      <c r="A26" s="2" t="s">
        <v>179</v>
      </c>
      <c r="B26" s="2"/>
      <c r="C26" s="2"/>
      <c r="D26" s="2"/>
      <c r="E26" s="91">
        <v>256391396.52000001</v>
      </c>
      <c r="F26" s="91">
        <v>220675754.83000001</v>
      </c>
      <c r="H26" s="2"/>
      <c r="J26" s="68"/>
      <c r="K26" s="77"/>
    </row>
    <row r="27" spans="1:11" x14ac:dyDescent="0.25">
      <c r="A27" s="2" t="s">
        <v>180</v>
      </c>
      <c r="B27" s="2"/>
      <c r="C27" s="2"/>
      <c r="D27" s="2"/>
      <c r="E27" s="91">
        <v>2382592.7999999998</v>
      </c>
      <c r="F27" s="91">
        <v>2121910</v>
      </c>
      <c r="H27" s="2"/>
      <c r="J27" s="68"/>
      <c r="K27" s="77"/>
    </row>
    <row r="28" spans="1:11" x14ac:dyDescent="0.25">
      <c r="A28" s="2" t="s">
        <v>181</v>
      </c>
      <c r="B28" s="2"/>
      <c r="C28" s="2"/>
      <c r="D28" s="2"/>
      <c r="E28" s="91">
        <v>3887496.9</v>
      </c>
      <c r="F28" s="91">
        <v>3597300.35</v>
      </c>
      <c r="H28" s="2"/>
      <c r="J28" s="68"/>
      <c r="K28" s="77"/>
    </row>
    <row r="29" spans="1:11" x14ac:dyDescent="0.25">
      <c r="A29" s="2" t="s">
        <v>182</v>
      </c>
      <c r="B29" s="2"/>
      <c r="C29" s="2"/>
      <c r="D29" s="2"/>
      <c r="E29" s="91">
        <v>643694.35</v>
      </c>
      <c r="F29" s="91">
        <v>39075.050000000003</v>
      </c>
      <c r="H29" s="2"/>
      <c r="J29" s="68"/>
      <c r="K29" s="77"/>
    </row>
    <row r="30" spans="1:11" x14ac:dyDescent="0.25">
      <c r="A30" s="2" t="s">
        <v>183</v>
      </c>
      <c r="B30" s="2"/>
      <c r="C30" s="2"/>
      <c r="D30" s="2"/>
      <c r="E30" s="175">
        <v>10284837.15</v>
      </c>
      <c r="F30" s="175">
        <v>8881952.0999999996</v>
      </c>
      <c r="H30" s="2"/>
    </row>
    <row r="31" spans="1:11" ht="15.75" thickBot="1" x14ac:dyDescent="0.3">
      <c r="A31" s="176" t="s">
        <v>58</v>
      </c>
      <c r="B31" s="73"/>
      <c r="C31" s="73"/>
      <c r="D31" s="2"/>
      <c r="E31" s="178">
        <f>SUM(E26:E30)</f>
        <v>273590017.72000003</v>
      </c>
      <c r="F31" s="178">
        <f>SUM(F26:F30)</f>
        <v>235315992.33000001</v>
      </c>
      <c r="H31" s="2"/>
      <c r="J31" s="68"/>
    </row>
    <row r="32" spans="1:11" ht="15.75" thickTop="1" x14ac:dyDescent="0.25">
      <c r="A32" s="2"/>
      <c r="B32" s="2"/>
      <c r="C32" s="2"/>
      <c r="D32" s="2"/>
      <c r="E32" s="2"/>
      <c r="F32" s="2"/>
      <c r="H32" s="2"/>
      <c r="J32" s="68"/>
    </row>
    <row r="33" spans="1:10" x14ac:dyDescent="0.25">
      <c r="A33" s="2"/>
      <c r="B33" s="2"/>
      <c r="C33" s="2"/>
      <c r="D33" s="2"/>
      <c r="E33" s="2"/>
      <c r="F33" s="2"/>
      <c r="H33" s="2"/>
      <c r="J33" s="68"/>
    </row>
    <row r="34" spans="1:10" x14ac:dyDescent="0.25">
      <c r="A34" s="2"/>
      <c r="B34" s="2"/>
      <c r="C34" s="2"/>
      <c r="D34" s="2"/>
      <c r="E34" s="2"/>
      <c r="F34" s="2"/>
      <c r="H34" s="2"/>
      <c r="J34" s="68"/>
    </row>
    <row r="35" spans="1:10" x14ac:dyDescent="0.25">
      <c r="A35" s="73" t="s">
        <v>59</v>
      </c>
      <c r="B35" s="180"/>
      <c r="C35" s="180"/>
      <c r="D35" s="180"/>
      <c r="E35" s="174">
        <v>2025</v>
      </c>
      <c r="F35" s="174">
        <v>2024</v>
      </c>
      <c r="H35" s="2"/>
      <c r="J35" s="68"/>
    </row>
    <row r="36" spans="1:10" x14ac:dyDescent="0.25">
      <c r="A36" s="2" t="s">
        <v>265</v>
      </c>
      <c r="B36" s="180"/>
      <c r="C36" s="180"/>
      <c r="D36" s="180"/>
      <c r="E36" s="181">
        <v>211870</v>
      </c>
      <c r="F36" s="181">
        <v>211870</v>
      </c>
      <c r="H36" s="2"/>
      <c r="J36" s="68"/>
    </row>
    <row r="37" spans="1:10" x14ac:dyDescent="0.25">
      <c r="A37" s="2" t="s">
        <v>60</v>
      </c>
      <c r="B37" s="2"/>
      <c r="C37" s="2"/>
      <c r="D37" s="2"/>
      <c r="E37" s="91">
        <v>711277.28</v>
      </c>
      <c r="F37" s="91">
        <v>598829.16</v>
      </c>
      <c r="H37" s="2"/>
      <c r="J37" s="68"/>
    </row>
    <row r="38" spans="1:10" ht="15.75" thickBot="1" x14ac:dyDescent="0.3">
      <c r="A38" s="73" t="s">
        <v>61</v>
      </c>
      <c r="B38" s="2"/>
      <c r="C38" s="2"/>
      <c r="D38" s="174"/>
      <c r="E38" s="182">
        <f>SUM(E36:E37)</f>
        <v>923147.28</v>
      </c>
      <c r="F38" s="182">
        <f>SUM(F36:F37)</f>
        <v>810699.16</v>
      </c>
      <c r="H38" s="2"/>
      <c r="J38" s="68"/>
    </row>
    <row r="39" spans="1:10" ht="15.75" thickTop="1" x14ac:dyDescent="0.25">
      <c r="A39" s="73"/>
      <c r="B39" s="2"/>
      <c r="C39" s="2"/>
      <c r="D39" s="174"/>
      <c r="E39" s="91"/>
      <c r="F39" s="183"/>
      <c r="G39" s="183"/>
      <c r="H39" s="2"/>
      <c r="J39" s="68"/>
    </row>
    <row r="40" spans="1:10" x14ac:dyDescent="0.25">
      <c r="A40" s="73"/>
      <c r="B40" s="2"/>
      <c r="C40" s="2"/>
      <c r="D40" s="174"/>
      <c r="E40" s="91"/>
      <c r="F40" s="183"/>
      <c r="G40" s="183"/>
      <c r="H40" s="2"/>
      <c r="J40" s="68"/>
    </row>
    <row r="41" spans="1:10" ht="15.75" thickBot="1" x14ac:dyDescent="0.3">
      <c r="A41" s="73" t="s">
        <v>62</v>
      </c>
      <c r="B41" s="2"/>
      <c r="C41" s="2"/>
      <c r="D41" s="2"/>
      <c r="E41" s="178">
        <f>E31+E38</f>
        <v>274513165</v>
      </c>
      <c r="F41" s="178">
        <f>F31+F38</f>
        <v>236126691.49000001</v>
      </c>
      <c r="H41" s="2"/>
      <c r="J41" s="68"/>
    </row>
    <row r="42" spans="1:10" ht="15.75" thickTop="1" x14ac:dyDescent="0.25">
      <c r="A42" s="2"/>
      <c r="B42" s="2"/>
      <c r="C42" s="184"/>
      <c r="D42" s="2"/>
      <c r="E42" s="91"/>
      <c r="F42" s="91"/>
      <c r="G42" s="91"/>
      <c r="H42" s="2"/>
      <c r="J42" s="68"/>
    </row>
    <row r="43" spans="1:10" x14ac:dyDescent="0.25">
      <c r="A43" s="2"/>
      <c r="B43" s="2"/>
      <c r="C43" s="184"/>
      <c r="D43" s="2"/>
      <c r="E43" s="91"/>
      <c r="F43" s="91"/>
      <c r="H43" s="91"/>
      <c r="J43" s="68"/>
    </row>
    <row r="44" spans="1:10" x14ac:dyDescent="0.25">
      <c r="A44" s="2"/>
      <c r="B44" s="2"/>
      <c r="C44" s="248"/>
      <c r="D44" s="2"/>
      <c r="E44" s="91"/>
      <c r="F44" s="91"/>
      <c r="H44" s="91"/>
      <c r="J44" s="68"/>
    </row>
    <row r="45" spans="1:10" x14ac:dyDescent="0.25">
      <c r="A45" s="2"/>
      <c r="B45" s="2"/>
      <c r="C45" s="248"/>
      <c r="D45" s="2"/>
      <c r="E45" s="91"/>
      <c r="F45" s="91"/>
      <c r="H45" s="91"/>
      <c r="J45" s="68"/>
    </row>
    <row r="46" spans="1:10" x14ac:dyDescent="0.25">
      <c r="A46" s="2"/>
      <c r="B46" s="2"/>
      <c r="C46" s="248"/>
      <c r="D46" s="2"/>
      <c r="E46" s="91"/>
      <c r="F46" s="91"/>
      <c r="H46" s="91"/>
      <c r="J46" s="68"/>
    </row>
    <row r="47" spans="1:10" x14ac:dyDescent="0.25">
      <c r="A47" s="2"/>
      <c r="B47" s="2"/>
      <c r="C47" s="248"/>
      <c r="D47" s="2"/>
      <c r="E47" s="91"/>
      <c r="F47" s="91"/>
      <c r="H47" s="91"/>
      <c r="J47" s="68"/>
    </row>
    <row r="48" spans="1:10" x14ac:dyDescent="0.25">
      <c r="A48" s="160" t="s">
        <v>63</v>
      </c>
      <c r="B48" s="160"/>
      <c r="C48" s="186"/>
      <c r="D48" s="186"/>
      <c r="E48" s="187"/>
      <c r="F48" s="162" t="s">
        <v>64</v>
      </c>
      <c r="H48" s="91"/>
      <c r="J48" s="68"/>
    </row>
    <row r="49" spans="1:10" x14ac:dyDescent="0.25">
      <c r="A49" s="2" t="s">
        <v>266</v>
      </c>
      <c r="B49" s="73"/>
      <c r="C49" s="2"/>
      <c r="D49" s="2"/>
      <c r="E49" s="91"/>
      <c r="F49" s="174"/>
      <c r="H49" s="91"/>
      <c r="J49" s="68"/>
    </row>
    <row r="50" spans="1:10" x14ac:dyDescent="0.25">
      <c r="A50" s="174" t="s">
        <v>48</v>
      </c>
      <c r="B50" s="73"/>
      <c r="C50" s="2"/>
      <c r="D50" s="2"/>
      <c r="E50" s="174">
        <v>2025</v>
      </c>
      <c r="F50" s="174">
        <v>2024</v>
      </c>
      <c r="H50" s="91"/>
      <c r="J50" s="68"/>
    </row>
    <row r="51" spans="1:10" x14ac:dyDescent="0.25">
      <c r="A51" s="73" t="s">
        <v>65</v>
      </c>
      <c r="B51" s="73"/>
      <c r="C51" s="174"/>
      <c r="D51" s="73"/>
      <c r="E51" s="183">
        <f>+E52+E53+E54+E55</f>
        <v>15982339.009999998</v>
      </c>
      <c r="F51" s="183">
        <v>13585220.25</v>
      </c>
      <c r="H51" s="91"/>
      <c r="J51" s="68"/>
    </row>
    <row r="52" spans="1:10" x14ac:dyDescent="0.25">
      <c r="A52" s="2" t="s">
        <v>66</v>
      </c>
      <c r="B52" s="2"/>
      <c r="C52" s="184"/>
      <c r="D52" s="2"/>
      <c r="E52" s="188">
        <v>5677562.8399999999</v>
      </c>
      <c r="F52" s="188">
        <v>5474040.2400000002</v>
      </c>
      <c r="H52" s="91"/>
      <c r="J52" s="68"/>
    </row>
    <row r="53" spans="1:10" x14ac:dyDescent="0.25">
      <c r="A53" s="2" t="s">
        <v>67</v>
      </c>
      <c r="B53" s="73"/>
      <c r="C53" s="174"/>
      <c r="D53" s="2"/>
      <c r="E53" s="91">
        <v>281409.34999999998</v>
      </c>
      <c r="F53" s="91">
        <v>225713.05</v>
      </c>
      <c r="G53" s="91"/>
      <c r="H53" s="91"/>
      <c r="J53" s="68"/>
    </row>
    <row r="54" spans="1:10" x14ac:dyDescent="0.25">
      <c r="A54" s="2" t="s">
        <v>159</v>
      </c>
      <c r="B54" s="73"/>
      <c r="C54" s="174"/>
      <c r="D54" s="2"/>
      <c r="E54" s="91">
        <v>2318251.94</v>
      </c>
      <c r="F54" s="91">
        <v>1229841.97</v>
      </c>
      <c r="G54" s="91"/>
      <c r="H54" s="91"/>
      <c r="J54" s="68"/>
    </row>
    <row r="55" spans="1:10" x14ac:dyDescent="0.25">
      <c r="A55" s="2" t="s">
        <v>68</v>
      </c>
      <c r="B55" s="2"/>
      <c r="C55" s="184"/>
      <c r="D55" s="2"/>
      <c r="E55" s="91">
        <v>7705114.8799999999</v>
      </c>
      <c r="F55" s="91">
        <v>6621379.2400000002</v>
      </c>
      <c r="G55" s="91"/>
      <c r="H55" s="91"/>
      <c r="J55" s="68"/>
    </row>
    <row r="56" spans="1:10" x14ac:dyDescent="0.25">
      <c r="A56" s="2" t="s">
        <v>267</v>
      </c>
      <c r="E56" s="91">
        <v>93123.69</v>
      </c>
      <c r="F56" s="91">
        <v>34245.75</v>
      </c>
      <c r="G56" s="91"/>
      <c r="H56" s="91"/>
      <c r="J56" s="68"/>
    </row>
    <row r="57" spans="1:10" x14ac:dyDescent="0.25">
      <c r="A57" s="2"/>
      <c r="B57" s="2"/>
      <c r="C57" s="248"/>
      <c r="D57" s="2"/>
      <c r="E57" s="91"/>
      <c r="F57" s="91"/>
      <c r="G57" s="91"/>
      <c r="H57" s="91"/>
      <c r="J57" s="68"/>
    </row>
    <row r="58" spans="1:10" x14ac:dyDescent="0.25">
      <c r="A58" s="73" t="s">
        <v>69</v>
      </c>
      <c r="B58" s="73"/>
      <c r="C58" s="73"/>
      <c r="D58" s="2"/>
      <c r="E58" s="183">
        <f>E59+E60+E61</f>
        <v>11665467.780000001</v>
      </c>
      <c r="F58" s="183">
        <v>15614376.949999999</v>
      </c>
      <c r="H58" s="183"/>
      <c r="J58" s="68"/>
    </row>
    <row r="59" spans="1:10" x14ac:dyDescent="0.25">
      <c r="A59" s="2" t="s">
        <v>268</v>
      </c>
      <c r="B59" s="2"/>
      <c r="C59" s="248"/>
      <c r="D59" s="2"/>
      <c r="E59" s="91">
        <v>1526715.64</v>
      </c>
      <c r="F59" s="91">
        <v>5150800</v>
      </c>
      <c r="H59" s="91"/>
      <c r="J59" s="68"/>
    </row>
    <row r="60" spans="1:10" ht="15.75" customHeight="1" x14ac:dyDescent="0.25">
      <c r="A60" s="2" t="s">
        <v>70</v>
      </c>
      <c r="B60" s="2"/>
      <c r="C60" s="248"/>
      <c r="D60" s="2"/>
      <c r="E60" s="91"/>
      <c r="F60" s="91">
        <v>633595.30000000005</v>
      </c>
      <c r="H60" s="91"/>
      <c r="J60" s="68"/>
    </row>
    <row r="61" spans="1:10" x14ac:dyDescent="0.25">
      <c r="A61" s="2" t="s">
        <v>71</v>
      </c>
      <c r="B61" s="2"/>
      <c r="C61" s="248"/>
      <c r="D61" s="2"/>
      <c r="E61" s="91">
        <v>10138752.140000001</v>
      </c>
      <c r="F61" s="91">
        <v>4996625.96</v>
      </c>
      <c r="H61" s="91"/>
      <c r="I61" s="68"/>
      <c r="J61" s="68"/>
    </row>
    <row r="62" spans="1:10" x14ac:dyDescent="0.25">
      <c r="A62" s="2"/>
      <c r="B62" s="2"/>
      <c r="C62" s="248"/>
      <c r="D62" s="2"/>
      <c r="E62" s="91"/>
      <c r="F62" s="91"/>
      <c r="H62" s="91"/>
      <c r="I62" s="68"/>
      <c r="J62" s="68"/>
    </row>
    <row r="63" spans="1:10" x14ac:dyDescent="0.25">
      <c r="A63" s="2"/>
      <c r="B63" s="2"/>
      <c r="C63" s="248"/>
      <c r="D63" s="2"/>
      <c r="E63" s="91"/>
      <c r="F63" s="91"/>
      <c r="H63" s="91"/>
      <c r="I63" s="68"/>
      <c r="J63" s="68"/>
    </row>
    <row r="64" spans="1:10" x14ac:dyDescent="0.25">
      <c r="A64" s="2"/>
      <c r="B64" s="2"/>
      <c r="C64" s="248"/>
      <c r="D64" s="2"/>
      <c r="E64" s="91"/>
      <c r="F64" s="91"/>
      <c r="H64" s="91"/>
      <c r="J64" s="68"/>
    </row>
    <row r="65" spans="1:11" x14ac:dyDescent="0.25">
      <c r="A65" s="73" t="s">
        <v>72</v>
      </c>
      <c r="B65" s="2"/>
      <c r="C65" s="248"/>
      <c r="D65" s="2"/>
      <c r="E65" s="179">
        <f>E66+E67+E68</f>
        <v>5194302.22</v>
      </c>
      <c r="F65" s="179">
        <v>5721905.46</v>
      </c>
      <c r="H65" s="179"/>
      <c r="J65" s="68"/>
    </row>
    <row r="66" spans="1:11" x14ac:dyDescent="0.25">
      <c r="A66" s="2" t="s">
        <v>73</v>
      </c>
      <c r="B66" s="2" t="s">
        <v>13</v>
      </c>
      <c r="C66" s="248"/>
      <c r="D66" s="2"/>
      <c r="E66" s="91">
        <v>2081062.39</v>
      </c>
      <c r="F66" s="91">
        <v>1957528.76</v>
      </c>
      <c r="H66" s="91"/>
      <c r="I66" s="114"/>
      <c r="J66" s="68"/>
    </row>
    <row r="67" spans="1:11" x14ac:dyDescent="0.25">
      <c r="A67" s="2" t="s">
        <v>74</v>
      </c>
      <c r="B67" s="2"/>
      <c r="C67" s="248"/>
      <c r="D67" s="2"/>
      <c r="E67" s="222">
        <v>2675517.2400000002</v>
      </c>
      <c r="F67" s="222">
        <v>2795498.61</v>
      </c>
      <c r="H67" s="2"/>
      <c r="I67" s="114"/>
      <c r="J67" s="68"/>
    </row>
    <row r="68" spans="1:11" x14ac:dyDescent="0.25">
      <c r="A68" s="2" t="s">
        <v>269</v>
      </c>
      <c r="B68" s="2"/>
      <c r="C68" s="248"/>
      <c r="D68" s="2"/>
      <c r="E68" s="175">
        <v>437722.59</v>
      </c>
      <c r="F68" s="175">
        <v>968878.09</v>
      </c>
      <c r="H68" s="2"/>
      <c r="I68" s="114"/>
      <c r="J68" s="68"/>
    </row>
    <row r="69" spans="1:11" ht="15.75" thickBot="1" x14ac:dyDescent="0.3">
      <c r="A69" s="190" t="s">
        <v>58</v>
      </c>
      <c r="B69" s="191"/>
      <c r="C69" s="192"/>
      <c r="D69" s="193"/>
      <c r="E69" s="194">
        <f>E51+E58+E65</f>
        <v>32842109.009999998</v>
      </c>
      <c r="F69" s="194">
        <f>F51+F58+F65</f>
        <v>34921502.659999996</v>
      </c>
      <c r="G69" s="74"/>
      <c r="H69" s="180"/>
      <c r="I69" s="250"/>
      <c r="J69" s="78"/>
      <c r="K69" s="81"/>
    </row>
    <row r="70" spans="1:11" ht="15.75" thickTop="1" x14ac:dyDescent="0.25">
      <c r="A70" s="190"/>
      <c r="B70" s="191"/>
      <c r="C70" s="192"/>
      <c r="D70" s="193"/>
      <c r="E70" s="241"/>
      <c r="F70" s="241"/>
      <c r="G70" s="74"/>
      <c r="H70" s="180"/>
      <c r="I70" s="250"/>
      <c r="J70" s="78"/>
      <c r="K70" s="81"/>
    </row>
    <row r="71" spans="1:11" x14ac:dyDescent="0.25">
      <c r="A71" s="2"/>
      <c r="B71" s="2"/>
      <c r="C71" s="248"/>
      <c r="D71" s="2"/>
      <c r="E71" s="91"/>
      <c r="F71" s="91"/>
      <c r="G71" s="91"/>
      <c r="H71" s="2"/>
      <c r="I71" s="251"/>
      <c r="J71" s="68"/>
    </row>
    <row r="72" spans="1:11" x14ac:dyDescent="0.25">
      <c r="A72" s="2"/>
      <c r="B72" s="2"/>
      <c r="C72" s="248"/>
      <c r="D72" s="2"/>
      <c r="E72" s="91"/>
      <c r="F72" s="91"/>
      <c r="G72" s="91"/>
      <c r="H72" s="2"/>
      <c r="I72" s="251"/>
      <c r="J72" s="68"/>
    </row>
    <row r="73" spans="1:11" x14ac:dyDescent="0.25">
      <c r="A73" s="2"/>
      <c r="B73" s="2"/>
      <c r="C73" s="248"/>
      <c r="D73" s="2"/>
      <c r="E73" s="91"/>
      <c r="F73" s="91"/>
      <c r="G73" s="91"/>
      <c r="H73" s="2"/>
      <c r="I73" s="251"/>
      <c r="J73" s="68"/>
    </row>
    <row r="74" spans="1:11" x14ac:dyDescent="0.25">
      <c r="A74" s="2"/>
      <c r="B74" s="2"/>
      <c r="C74" s="248"/>
      <c r="D74" s="2"/>
      <c r="E74" s="91"/>
      <c r="F74" s="91"/>
      <c r="G74" s="91"/>
      <c r="H74" s="2"/>
      <c r="I74" s="251"/>
      <c r="J74" s="68"/>
    </row>
    <row r="75" spans="1:11" x14ac:dyDescent="0.25">
      <c r="A75" s="2"/>
      <c r="B75" s="2"/>
      <c r="C75" s="248"/>
      <c r="D75" s="2"/>
      <c r="E75" s="91"/>
      <c r="F75" s="91"/>
      <c r="G75" s="91"/>
      <c r="H75" s="2"/>
      <c r="I75" s="251"/>
      <c r="J75" s="68"/>
    </row>
    <row r="76" spans="1:11" x14ac:dyDescent="0.25">
      <c r="A76" s="2"/>
      <c r="B76" s="2"/>
      <c r="C76" s="248"/>
      <c r="D76" s="2"/>
      <c r="E76" s="91"/>
      <c r="F76" s="91"/>
      <c r="G76" s="91"/>
      <c r="H76" s="2"/>
      <c r="I76" s="251"/>
      <c r="J76" s="68"/>
    </row>
    <row r="77" spans="1:11" x14ac:dyDescent="0.25">
      <c r="A77" s="160" t="s">
        <v>75</v>
      </c>
      <c r="B77" s="162"/>
      <c r="C77" s="162"/>
      <c r="D77" s="186"/>
      <c r="E77" s="187"/>
      <c r="F77" s="162" t="s">
        <v>76</v>
      </c>
      <c r="H77" s="2"/>
      <c r="I77" s="251"/>
      <c r="J77" s="68"/>
    </row>
    <row r="78" spans="1:11" x14ac:dyDescent="0.25">
      <c r="A78" s="2" t="s">
        <v>270</v>
      </c>
      <c r="B78" s="174"/>
      <c r="C78" s="174"/>
      <c r="D78" s="2"/>
      <c r="E78" s="91"/>
      <c r="F78" s="174"/>
      <c r="G78" s="2"/>
      <c r="H78" s="2"/>
      <c r="I78" s="251"/>
      <c r="J78" s="68"/>
    </row>
    <row r="79" spans="1:11" x14ac:dyDescent="0.25">
      <c r="A79" s="73" t="s">
        <v>77</v>
      </c>
      <c r="B79" s="73"/>
      <c r="C79" s="174"/>
      <c r="D79" s="2"/>
      <c r="E79" s="174">
        <v>2025</v>
      </c>
      <c r="F79" s="174">
        <v>2024</v>
      </c>
      <c r="H79" s="2"/>
      <c r="I79" s="251"/>
      <c r="J79" s="68"/>
    </row>
    <row r="80" spans="1:11" x14ac:dyDescent="0.25">
      <c r="A80" s="2" t="s">
        <v>78</v>
      </c>
      <c r="B80" s="2"/>
      <c r="C80" s="2"/>
      <c r="D80" s="2"/>
      <c r="E80" s="91">
        <v>209467</v>
      </c>
      <c r="F80" s="91">
        <v>209467</v>
      </c>
      <c r="H80" s="2"/>
      <c r="I80" s="251"/>
      <c r="J80" s="68"/>
    </row>
    <row r="81" spans="1:11" ht="15.75" thickBot="1" x14ac:dyDescent="0.3">
      <c r="A81" s="174" t="s">
        <v>55</v>
      </c>
      <c r="B81" s="2"/>
      <c r="C81" s="2"/>
      <c r="D81" s="2"/>
      <c r="E81" s="195">
        <f>SUM(E80)</f>
        <v>209467</v>
      </c>
      <c r="F81" s="182">
        <f>SUM(F80)</f>
        <v>209467</v>
      </c>
      <c r="H81" s="2"/>
      <c r="I81" s="252"/>
      <c r="J81" s="68"/>
    </row>
    <row r="82" spans="1:11" ht="15.75" thickTop="1" x14ac:dyDescent="0.25">
      <c r="A82" s="174"/>
      <c r="B82" s="2"/>
      <c r="C82" s="2"/>
      <c r="D82" s="2"/>
      <c r="E82" s="91"/>
      <c r="F82" s="196"/>
      <c r="G82" s="197"/>
      <c r="H82" s="2"/>
      <c r="I82" s="114"/>
      <c r="J82" s="68"/>
    </row>
    <row r="83" spans="1:11" x14ac:dyDescent="0.25">
      <c r="A83" s="174"/>
      <c r="B83" s="2"/>
      <c r="C83" s="2"/>
      <c r="D83" s="2"/>
      <c r="E83" s="91"/>
      <c r="F83" s="196"/>
      <c r="G83" s="197"/>
      <c r="H83" s="2"/>
      <c r="I83" s="68"/>
      <c r="J83" s="68"/>
    </row>
    <row r="84" spans="1:11" x14ac:dyDescent="0.25">
      <c r="A84" s="267"/>
      <c r="B84" s="269"/>
      <c r="C84" s="269"/>
      <c r="D84" s="269"/>
      <c r="E84" s="270"/>
      <c r="F84" s="299"/>
      <c r="G84" s="300"/>
      <c r="H84" s="269"/>
      <c r="I84" s="68"/>
      <c r="J84" s="68"/>
    </row>
    <row r="85" spans="1:11" x14ac:dyDescent="0.25">
      <c r="A85" s="267"/>
      <c r="B85" s="269"/>
      <c r="C85" s="269"/>
      <c r="D85" s="269"/>
      <c r="E85" s="270"/>
      <c r="F85" s="299"/>
      <c r="G85" s="300" t="s">
        <v>247</v>
      </c>
      <c r="H85" s="269"/>
      <c r="I85" s="68"/>
      <c r="J85" s="68"/>
    </row>
    <row r="86" spans="1:11" x14ac:dyDescent="0.25">
      <c r="A86" s="267"/>
      <c r="B86" s="269"/>
      <c r="C86" s="269"/>
      <c r="D86" s="269"/>
      <c r="E86" s="270"/>
      <c r="F86" s="299"/>
      <c r="G86" s="300"/>
      <c r="H86" s="269"/>
      <c r="I86" s="68"/>
      <c r="J86" s="68"/>
    </row>
    <row r="87" spans="1:11" x14ac:dyDescent="0.25">
      <c r="A87" s="268"/>
      <c r="B87" s="268"/>
      <c r="C87" s="268"/>
      <c r="D87" s="268"/>
      <c r="E87" s="270"/>
      <c r="F87" s="272"/>
      <c r="G87" s="269"/>
      <c r="H87" s="269"/>
      <c r="I87" s="68"/>
      <c r="J87" s="68"/>
    </row>
    <row r="88" spans="1:11" x14ac:dyDescent="0.25">
      <c r="A88" s="268"/>
      <c r="B88" s="268"/>
      <c r="C88" s="268"/>
      <c r="D88" s="268"/>
      <c r="E88" s="270"/>
      <c r="F88" s="272"/>
      <c r="G88" s="269"/>
      <c r="H88" s="269"/>
      <c r="J88" s="68"/>
    </row>
    <row r="89" spans="1:11" x14ac:dyDescent="0.25">
      <c r="A89" s="301" t="s">
        <v>79</v>
      </c>
      <c r="B89" s="301"/>
      <c r="C89" s="301"/>
      <c r="D89" s="302"/>
      <c r="E89" s="303"/>
      <c r="F89" s="304" t="s">
        <v>80</v>
      </c>
      <c r="G89" s="269"/>
      <c r="H89" s="269"/>
      <c r="J89" s="68"/>
    </row>
    <row r="90" spans="1:11" x14ac:dyDescent="0.25">
      <c r="A90" s="269" t="s">
        <v>271</v>
      </c>
      <c r="B90" s="268"/>
      <c r="C90" s="268"/>
      <c r="D90" s="269"/>
      <c r="E90" s="270"/>
      <c r="F90" s="269"/>
      <c r="G90" s="269"/>
      <c r="H90" s="269"/>
      <c r="J90" s="68"/>
    </row>
    <row r="91" spans="1:11" x14ac:dyDescent="0.25">
      <c r="A91" s="269"/>
      <c r="B91" s="268"/>
      <c r="C91" s="268"/>
      <c r="D91" s="269"/>
      <c r="E91" s="267">
        <v>2025</v>
      </c>
      <c r="F91" s="267">
        <v>2024</v>
      </c>
      <c r="G91" s="269"/>
      <c r="H91" s="269"/>
      <c r="J91" s="68"/>
    </row>
    <row r="92" spans="1:11" x14ac:dyDescent="0.25">
      <c r="A92" s="269" t="s">
        <v>179</v>
      </c>
      <c r="B92" s="269"/>
      <c r="C92" s="269"/>
      <c r="D92" s="269"/>
      <c r="E92" s="270">
        <v>320788249.89999998</v>
      </c>
      <c r="F92" s="270">
        <v>409826401.83999997</v>
      </c>
      <c r="G92" s="269"/>
      <c r="H92" s="269"/>
      <c r="J92" s="77"/>
    </row>
    <row r="93" spans="1:11" x14ac:dyDescent="0.25">
      <c r="A93" s="269" t="s">
        <v>180</v>
      </c>
      <c r="B93" s="269"/>
      <c r="C93" s="269"/>
      <c r="D93" s="269"/>
      <c r="E93" s="271">
        <v>4424815.2</v>
      </c>
      <c r="F93" s="271">
        <v>3940690</v>
      </c>
      <c r="G93" s="269"/>
      <c r="H93" s="269"/>
      <c r="J93" s="77"/>
    </row>
    <row r="94" spans="1:11" x14ac:dyDescent="0.25">
      <c r="A94" s="269" t="s">
        <v>181</v>
      </c>
      <c r="B94" s="269"/>
      <c r="C94" s="269"/>
      <c r="D94" s="269"/>
      <c r="E94" s="271">
        <v>7219637.0999999996</v>
      </c>
      <c r="F94" s="271">
        <v>6680700.6500000004</v>
      </c>
      <c r="G94" s="269"/>
      <c r="H94" s="269"/>
      <c r="J94" s="77"/>
    </row>
    <row r="95" spans="1:11" x14ac:dyDescent="0.25">
      <c r="A95" s="269" t="s">
        <v>182</v>
      </c>
      <c r="B95" s="269"/>
      <c r="C95" s="269"/>
      <c r="D95" s="269"/>
      <c r="E95" s="270">
        <v>81147.95</v>
      </c>
      <c r="F95" s="270">
        <v>72567.95</v>
      </c>
      <c r="G95" s="269"/>
      <c r="H95" s="269"/>
      <c r="J95" s="68"/>
      <c r="K95" s="68"/>
    </row>
    <row r="96" spans="1:11" x14ac:dyDescent="0.25">
      <c r="A96" s="269" t="s">
        <v>183</v>
      </c>
      <c r="B96" s="269"/>
      <c r="C96" s="269"/>
      <c r="D96" s="269"/>
      <c r="E96" s="305">
        <v>19100411.850000001</v>
      </c>
      <c r="F96" s="305">
        <v>16495053.9</v>
      </c>
      <c r="G96" s="269"/>
      <c r="H96" s="269"/>
      <c r="J96" s="77"/>
    </row>
    <row r="97" spans="1:11" ht="15.75" thickBot="1" x14ac:dyDescent="0.3">
      <c r="A97" s="267" t="s">
        <v>55</v>
      </c>
      <c r="B97" s="268"/>
      <c r="C97" s="268"/>
      <c r="D97" s="269"/>
      <c r="E97" s="306">
        <f>SUM(E92:E96)</f>
        <v>351614262</v>
      </c>
      <c r="F97" s="306">
        <f>SUM(F92:F96)</f>
        <v>437015414.33999991</v>
      </c>
      <c r="G97" s="269"/>
      <c r="H97" s="269"/>
      <c r="J97" s="68"/>
    </row>
    <row r="98" spans="1:11" ht="15.75" thickTop="1" x14ac:dyDescent="0.25">
      <c r="A98" s="267"/>
      <c r="B98" s="268"/>
      <c r="C98" s="268"/>
      <c r="D98" s="269"/>
      <c r="E98" s="270"/>
      <c r="F98" s="271"/>
      <c r="G98" s="272"/>
      <c r="H98" s="269"/>
      <c r="J98" s="68"/>
    </row>
    <row r="99" spans="1:11" x14ac:dyDescent="0.25">
      <c r="A99" s="267"/>
      <c r="B99" s="268"/>
      <c r="C99" s="268"/>
      <c r="D99" s="269"/>
      <c r="E99" s="270"/>
      <c r="F99" s="271"/>
      <c r="G99" s="272"/>
      <c r="H99" s="269"/>
      <c r="J99" s="68"/>
    </row>
    <row r="100" spans="1:11" x14ac:dyDescent="0.25">
      <c r="B100" s="268"/>
      <c r="C100" s="268"/>
      <c r="D100" s="269"/>
      <c r="E100" s="270"/>
      <c r="F100" s="271"/>
      <c r="G100" s="272"/>
      <c r="H100" s="269"/>
      <c r="J100" s="68"/>
    </row>
    <row r="101" spans="1:11" x14ac:dyDescent="0.25">
      <c r="A101" s="267"/>
      <c r="B101" s="268"/>
      <c r="C101" s="267"/>
      <c r="D101" s="269"/>
      <c r="E101" s="270"/>
      <c r="F101" s="271"/>
      <c r="G101" s="272"/>
      <c r="H101" s="269"/>
      <c r="J101" s="68"/>
    </row>
    <row r="102" spans="1:11" x14ac:dyDescent="0.25">
      <c r="A102" s="267"/>
      <c r="B102" s="268"/>
      <c r="C102" s="268"/>
      <c r="D102" s="269"/>
      <c r="E102" s="270"/>
      <c r="F102" s="271"/>
      <c r="G102" s="272"/>
      <c r="H102" s="269"/>
      <c r="J102" s="68"/>
    </row>
    <row r="103" spans="1:11" x14ac:dyDescent="0.25">
      <c r="A103" s="267"/>
      <c r="B103" s="268"/>
      <c r="C103" s="268"/>
      <c r="D103" s="269"/>
      <c r="E103" s="270"/>
      <c r="F103" s="271"/>
      <c r="G103" s="272"/>
      <c r="H103" s="269"/>
      <c r="J103" s="68"/>
    </row>
    <row r="104" spans="1:11" x14ac:dyDescent="0.25">
      <c r="A104" s="267"/>
      <c r="B104" s="268"/>
      <c r="C104" s="268"/>
      <c r="D104" s="269"/>
      <c r="E104" s="270"/>
      <c r="F104" s="273" t="s">
        <v>82</v>
      </c>
      <c r="G104" s="273"/>
      <c r="H104" s="269"/>
      <c r="J104" s="68"/>
    </row>
    <row r="105" spans="1:11" x14ac:dyDescent="0.25">
      <c r="A105" s="269"/>
      <c r="B105" s="269"/>
      <c r="C105" s="269"/>
      <c r="D105" s="269"/>
      <c r="E105" s="274"/>
      <c r="F105" s="269"/>
      <c r="G105" s="269"/>
      <c r="H105" s="269"/>
      <c r="J105" s="68"/>
    </row>
    <row r="106" spans="1:11" x14ac:dyDescent="0.25">
      <c r="A106" s="275" t="s">
        <v>81</v>
      </c>
      <c r="B106" s="275"/>
      <c r="C106" s="275"/>
      <c r="D106" s="275"/>
      <c r="E106" s="276"/>
      <c r="F106" s="275"/>
      <c r="G106" s="275"/>
      <c r="H106" s="273"/>
      <c r="I106" s="170"/>
      <c r="J106" s="170"/>
      <c r="K106" s="170"/>
    </row>
    <row r="107" spans="1:11" ht="39.950000000000003" customHeight="1" x14ac:dyDescent="0.25">
      <c r="A107" s="311" t="s">
        <v>272</v>
      </c>
      <c r="B107" s="312"/>
      <c r="C107" s="312"/>
      <c r="D107" s="312"/>
      <c r="E107" s="312"/>
      <c r="F107" s="312"/>
      <c r="G107" s="277"/>
      <c r="H107" s="277"/>
      <c r="I107" s="170"/>
      <c r="J107" s="170"/>
      <c r="K107" s="170"/>
    </row>
    <row r="108" spans="1:11" ht="15" customHeight="1" x14ac:dyDescent="0.25">
      <c r="A108" s="278"/>
      <c r="B108" s="278"/>
      <c r="C108" s="278"/>
      <c r="D108" s="278"/>
      <c r="E108" s="313" t="s">
        <v>83</v>
      </c>
      <c r="F108" s="278"/>
      <c r="G108" s="278"/>
      <c r="H108" s="278"/>
      <c r="I108" s="170"/>
      <c r="J108" s="170"/>
      <c r="K108" s="170"/>
    </row>
    <row r="109" spans="1:11" x14ac:dyDescent="0.25">
      <c r="A109" s="278"/>
      <c r="B109" s="273" t="s">
        <v>84</v>
      </c>
      <c r="C109" s="273" t="s">
        <v>85</v>
      </c>
      <c r="D109" s="273" t="s">
        <v>86</v>
      </c>
      <c r="E109" s="313"/>
      <c r="F109" s="273" t="s">
        <v>87</v>
      </c>
      <c r="G109" s="273" t="s">
        <v>273</v>
      </c>
      <c r="H109" s="273" t="s">
        <v>58</v>
      </c>
      <c r="I109" s="170"/>
      <c r="J109" s="170"/>
      <c r="K109" s="170"/>
    </row>
    <row r="110" spans="1:11" x14ac:dyDescent="0.25">
      <c r="A110" s="279"/>
      <c r="B110" s="273"/>
      <c r="C110" s="273" t="s">
        <v>88</v>
      </c>
      <c r="D110" s="273" t="s">
        <v>89</v>
      </c>
      <c r="E110" s="313"/>
      <c r="F110" s="273" t="s">
        <v>90</v>
      </c>
      <c r="G110" s="273" t="s">
        <v>274</v>
      </c>
      <c r="H110" s="273"/>
      <c r="I110" s="170"/>
      <c r="J110" s="170"/>
      <c r="K110" s="170"/>
    </row>
    <row r="111" spans="1:11" x14ac:dyDescent="0.25">
      <c r="A111" s="279"/>
      <c r="B111" s="280"/>
      <c r="C111" s="280"/>
      <c r="D111" s="280"/>
      <c r="E111" s="281"/>
      <c r="F111" s="280"/>
      <c r="G111" s="280"/>
      <c r="H111" s="280"/>
      <c r="I111" s="170"/>
      <c r="J111" s="170"/>
      <c r="K111" s="170"/>
    </row>
    <row r="112" spans="1:11" x14ac:dyDescent="0.25">
      <c r="A112" s="275" t="s">
        <v>275</v>
      </c>
      <c r="B112" s="282">
        <v>142792645</v>
      </c>
      <c r="C112" s="281">
        <v>461039236</v>
      </c>
      <c r="D112" s="281">
        <v>83882397.129999995</v>
      </c>
      <c r="E112" s="282">
        <v>106955287.16</v>
      </c>
      <c r="F112" s="282">
        <v>26419521.469999999</v>
      </c>
      <c r="G112" s="269"/>
      <c r="H112" s="283">
        <f>SUM(B112:F112)</f>
        <v>821089086.75999999</v>
      </c>
      <c r="I112" s="170"/>
      <c r="J112" s="170"/>
      <c r="K112" s="170"/>
    </row>
    <row r="113" spans="1:11" x14ac:dyDescent="0.25">
      <c r="A113" s="279" t="s">
        <v>171</v>
      </c>
      <c r="B113" s="282">
        <v>0</v>
      </c>
      <c r="C113" s="282"/>
      <c r="D113" s="282"/>
      <c r="E113" s="282"/>
      <c r="F113" s="282"/>
      <c r="G113" s="282">
        <v>50929204.939999998</v>
      </c>
      <c r="H113" s="283"/>
      <c r="I113" s="170"/>
      <c r="J113" s="170"/>
      <c r="K113" s="170"/>
    </row>
    <row r="114" spans="1:11" x14ac:dyDescent="0.25">
      <c r="A114" s="279" t="s">
        <v>276</v>
      </c>
      <c r="B114" s="282"/>
      <c r="C114" s="282"/>
      <c r="D114" s="282"/>
      <c r="E114" s="282"/>
      <c r="F114" s="282"/>
      <c r="G114" s="282"/>
      <c r="H114" s="282"/>
      <c r="I114" s="170"/>
      <c r="J114" s="170"/>
      <c r="K114" s="170"/>
    </row>
    <row r="115" spans="1:11" ht="15.75" thickBot="1" x14ac:dyDescent="0.3">
      <c r="A115" s="279" t="s">
        <v>277</v>
      </c>
      <c r="B115" s="284">
        <f>B112</f>
        <v>142792645</v>
      </c>
      <c r="C115" s="284">
        <f>SUM(C112:C113)</f>
        <v>461039236</v>
      </c>
      <c r="D115" s="284">
        <f>SUM(D112:D113)</f>
        <v>83882397.129999995</v>
      </c>
      <c r="E115" s="285">
        <f>SUM(E112:E113)</f>
        <v>106955287.16</v>
      </c>
      <c r="F115" s="284">
        <f>SUM(F112:F113)</f>
        <v>26419521.469999999</v>
      </c>
      <c r="G115" s="284">
        <v>50929204.939999998</v>
      </c>
      <c r="H115" s="286">
        <f>+B115+C115+D115+E115+F115+G115</f>
        <v>872018291.70000005</v>
      </c>
      <c r="I115" s="170"/>
      <c r="J115" s="170"/>
      <c r="K115" s="170"/>
    </row>
    <row r="116" spans="1:11" ht="15.75" thickTop="1" x14ac:dyDescent="0.25">
      <c r="A116" s="279"/>
      <c r="B116" s="279"/>
      <c r="C116" s="279"/>
      <c r="D116" s="279"/>
      <c r="E116" s="274"/>
      <c r="F116" s="279"/>
      <c r="G116" s="279"/>
      <c r="H116" s="279"/>
      <c r="I116" s="170"/>
      <c r="J116" s="170"/>
      <c r="K116" s="170"/>
    </row>
    <row r="117" spans="1:11" x14ac:dyDescent="0.25">
      <c r="A117" s="275" t="s">
        <v>278</v>
      </c>
      <c r="B117" s="279" t="s">
        <v>13</v>
      </c>
      <c r="C117" s="274"/>
      <c r="D117" s="274"/>
      <c r="E117" s="274"/>
      <c r="F117" s="274"/>
      <c r="G117" s="274"/>
      <c r="H117" s="287"/>
      <c r="I117" s="170"/>
      <c r="J117" s="170"/>
      <c r="K117" s="170"/>
    </row>
    <row r="118" spans="1:11" x14ac:dyDescent="0.25">
      <c r="A118" s="279" t="s">
        <v>92</v>
      </c>
      <c r="B118" s="279"/>
      <c r="C118" s="274">
        <v>206696681</v>
      </c>
      <c r="D118" s="274">
        <v>12175407.380000001</v>
      </c>
      <c r="E118" s="274">
        <v>2167750.67</v>
      </c>
      <c r="F118" s="274">
        <v>12755960.300000001</v>
      </c>
      <c r="G118" s="274"/>
      <c r="H118" s="274">
        <f>C118+D118+E118+F118</f>
        <v>233795799.34999999</v>
      </c>
      <c r="I118" s="170"/>
      <c r="J118" s="170"/>
      <c r="K118" s="170"/>
    </row>
    <row r="119" spans="1:11" x14ac:dyDescent="0.25">
      <c r="A119" s="279" t="s">
        <v>93</v>
      </c>
      <c r="B119" s="279"/>
      <c r="C119" s="274">
        <v>9270784.7200000007</v>
      </c>
      <c r="D119" s="274">
        <v>8388239.71</v>
      </c>
      <c r="E119" s="274">
        <v>10695528.720000001</v>
      </c>
      <c r="F119" s="288">
        <v>2641952.15</v>
      </c>
      <c r="G119" s="288"/>
      <c r="H119" s="274">
        <f>C119+D119+E119+F119</f>
        <v>30996505.299999997</v>
      </c>
      <c r="I119" s="170"/>
      <c r="J119" s="170"/>
      <c r="K119" s="170"/>
    </row>
    <row r="120" spans="1:11" x14ac:dyDescent="0.25">
      <c r="A120" s="279" t="s">
        <v>277</v>
      </c>
      <c r="B120" s="289"/>
      <c r="C120" s="290">
        <f>SUM(C118:C119)</f>
        <v>215967465.72</v>
      </c>
      <c r="D120" s="290">
        <f>SUM(D118:D119)</f>
        <v>20563647.09</v>
      </c>
      <c r="E120" s="290">
        <f>SUM(E118:E119)</f>
        <v>12863279.390000001</v>
      </c>
      <c r="F120" s="290">
        <f>SUM(F118:F119)</f>
        <v>15397912.450000001</v>
      </c>
      <c r="G120" s="290"/>
      <c r="H120" s="290">
        <f>SUM(H118:H119)</f>
        <v>264792304.64999998</v>
      </c>
      <c r="I120" s="170"/>
      <c r="J120" s="170"/>
      <c r="K120" s="170"/>
    </row>
    <row r="121" spans="1:11" ht="15.75" thickBot="1" x14ac:dyDescent="0.3">
      <c r="A121" s="279" t="s">
        <v>94</v>
      </c>
      <c r="B121" s="286">
        <f>B115</f>
        <v>142792645</v>
      </c>
      <c r="C121" s="286">
        <f>C115-C120</f>
        <v>245071770.28</v>
      </c>
      <c r="D121" s="286">
        <f>D115-D120</f>
        <v>63318750.039999992</v>
      </c>
      <c r="E121" s="291">
        <f>E115-E120</f>
        <v>94092007.769999996</v>
      </c>
      <c r="F121" s="286">
        <f>F115-F120</f>
        <v>11021609.019999998</v>
      </c>
      <c r="G121" s="292">
        <v>50929204.939999998</v>
      </c>
      <c r="H121" s="286">
        <f>H115-H120</f>
        <v>607225987.05000007</v>
      </c>
      <c r="I121" s="170"/>
      <c r="J121" s="170"/>
      <c r="K121" s="170"/>
    </row>
    <row r="122" spans="1:11" ht="15.75" thickTop="1" x14ac:dyDescent="0.25">
      <c r="A122" s="275"/>
      <c r="B122" s="293"/>
      <c r="C122" s="293"/>
      <c r="D122" s="293"/>
      <c r="E122" s="294"/>
      <c r="F122" s="293"/>
      <c r="G122" s="293"/>
      <c r="H122" s="293"/>
      <c r="I122" s="170"/>
      <c r="J122" s="171"/>
      <c r="K122" s="172"/>
    </row>
    <row r="123" spans="1:11" ht="15" customHeight="1" x14ac:dyDescent="0.25">
      <c r="A123" s="279" t="s">
        <v>279</v>
      </c>
      <c r="B123" s="293"/>
      <c r="C123" s="293"/>
      <c r="D123" s="293"/>
      <c r="E123" s="313" t="s">
        <v>83</v>
      </c>
      <c r="F123" s="293"/>
      <c r="G123" s="293"/>
      <c r="H123" s="293"/>
      <c r="I123" s="170"/>
      <c r="J123" s="171"/>
      <c r="K123" s="172"/>
    </row>
    <row r="124" spans="1:11" x14ac:dyDescent="0.25">
      <c r="A124" s="278"/>
      <c r="B124" s="273" t="s">
        <v>84</v>
      </c>
      <c r="C124" s="273" t="s">
        <v>85</v>
      </c>
      <c r="D124" s="273" t="s">
        <v>280</v>
      </c>
      <c r="E124" s="313"/>
      <c r="F124" s="273" t="s">
        <v>87</v>
      </c>
      <c r="G124" s="273" t="s">
        <v>273</v>
      </c>
      <c r="H124" s="273" t="s">
        <v>58</v>
      </c>
      <c r="I124" s="170"/>
      <c r="J124" s="170"/>
      <c r="K124" s="170"/>
    </row>
    <row r="125" spans="1:11" ht="15" customHeight="1" x14ac:dyDescent="0.25">
      <c r="A125" s="279"/>
      <c r="B125" s="273"/>
      <c r="C125" s="273" t="s">
        <v>88</v>
      </c>
      <c r="D125" s="273" t="s">
        <v>281</v>
      </c>
      <c r="E125" s="313"/>
      <c r="F125" s="273" t="s">
        <v>90</v>
      </c>
      <c r="G125" s="273" t="s">
        <v>274</v>
      </c>
      <c r="H125" s="273"/>
      <c r="I125" s="170"/>
      <c r="J125" s="170"/>
      <c r="K125" s="170"/>
    </row>
    <row r="126" spans="1:11" x14ac:dyDescent="0.25">
      <c r="A126" s="279"/>
      <c r="B126" s="280"/>
      <c r="C126" s="280"/>
      <c r="D126" s="280"/>
      <c r="E126" s="295"/>
      <c r="F126" s="280"/>
      <c r="G126" s="280"/>
      <c r="H126" s="280"/>
      <c r="I126" s="170"/>
      <c r="J126" s="170"/>
      <c r="K126" s="170"/>
    </row>
    <row r="127" spans="1:11" x14ac:dyDescent="0.25">
      <c r="A127" s="275" t="s">
        <v>282</v>
      </c>
      <c r="B127" s="293">
        <f>B121</f>
        <v>142792645</v>
      </c>
      <c r="C127" s="293">
        <v>461039236</v>
      </c>
      <c r="D127" s="293">
        <v>83882397.129999995</v>
      </c>
      <c r="E127" s="296">
        <v>106955287.16</v>
      </c>
      <c r="F127" s="293">
        <v>26419521.469999999</v>
      </c>
      <c r="G127" s="296">
        <v>50929204.939999998</v>
      </c>
      <c r="H127" s="274">
        <f>B127+C127+D127+E127+F127+G127</f>
        <v>872018291.70000005</v>
      </c>
      <c r="I127" s="170"/>
      <c r="J127" s="170"/>
      <c r="K127" s="170"/>
    </row>
    <row r="128" spans="1:11" x14ac:dyDescent="0.25">
      <c r="A128" s="279" t="s">
        <v>171</v>
      </c>
      <c r="B128" s="282">
        <v>0</v>
      </c>
      <c r="C128" s="282"/>
      <c r="D128" s="282">
        <v>6955430.1500000004</v>
      </c>
      <c r="E128" s="282">
        <v>912657.43</v>
      </c>
      <c r="F128" s="282"/>
      <c r="G128" s="282">
        <v>21375604</v>
      </c>
      <c r="H128" s="297">
        <f>SUM(B128:G128)</f>
        <v>29243691.579999998</v>
      </c>
      <c r="I128" s="170"/>
      <c r="J128" s="170"/>
      <c r="K128" s="170"/>
    </row>
    <row r="129" spans="1:11" ht="15.75" thickBot="1" x14ac:dyDescent="0.3">
      <c r="A129" s="279" t="s">
        <v>283</v>
      </c>
      <c r="B129" s="284">
        <f>B127</f>
        <v>142792645</v>
      </c>
      <c r="C129" s="284">
        <f>SUM(C127:C128)</f>
        <v>461039236</v>
      </c>
      <c r="D129" s="284">
        <f>SUM(D127:D128)</f>
        <v>90837827.280000001</v>
      </c>
      <c r="E129" s="285">
        <f>SUM(E127:E128)</f>
        <v>107867944.59</v>
      </c>
      <c r="F129" s="284">
        <f>SUM(F127:F128)</f>
        <v>26419521.469999999</v>
      </c>
      <c r="G129" s="284">
        <f>SUM(G127:G128)</f>
        <v>72304808.939999998</v>
      </c>
      <c r="H129" s="286">
        <f>B129+C129+D129+E129+F129+G129</f>
        <v>901261983.27999997</v>
      </c>
      <c r="I129" s="170"/>
      <c r="J129" s="170"/>
      <c r="K129" s="170"/>
    </row>
    <row r="130" spans="1:11" ht="15.75" thickTop="1" x14ac:dyDescent="0.25">
      <c r="A130" s="279"/>
      <c r="B130" s="279"/>
      <c r="C130" s="279"/>
      <c r="D130" s="279"/>
      <c r="E130" s="274"/>
      <c r="F130" s="279"/>
      <c r="G130" s="279"/>
      <c r="H130" s="279"/>
      <c r="I130" s="170"/>
      <c r="J130" s="170"/>
      <c r="K130" s="170"/>
    </row>
    <row r="131" spans="1:11" x14ac:dyDescent="0.25">
      <c r="A131" s="275" t="s">
        <v>321</v>
      </c>
      <c r="B131" s="279" t="s">
        <v>13</v>
      </c>
      <c r="C131" s="298"/>
      <c r="D131" s="298"/>
      <c r="E131" s="298"/>
      <c r="F131" s="298"/>
      <c r="G131" s="298"/>
      <c r="H131" s="274"/>
      <c r="I131" s="170"/>
      <c r="J131" s="170"/>
      <c r="K131" s="170"/>
    </row>
    <row r="132" spans="1:11" x14ac:dyDescent="0.25">
      <c r="A132" s="279" t="s">
        <v>92</v>
      </c>
      <c r="B132" s="279"/>
      <c r="C132" s="298">
        <v>215967465.72</v>
      </c>
      <c r="D132" s="298">
        <v>20563647.09</v>
      </c>
      <c r="E132" s="298">
        <v>12863279.390000001</v>
      </c>
      <c r="F132" s="298">
        <v>15397912.449999999</v>
      </c>
      <c r="G132" s="298"/>
      <c r="H132" s="274">
        <f>C132+D132+E132+F132</f>
        <v>264792304.64999998</v>
      </c>
      <c r="I132" s="170"/>
      <c r="J132" s="170"/>
      <c r="K132" s="170"/>
    </row>
    <row r="133" spans="1:11" x14ac:dyDescent="0.25">
      <c r="A133" s="279" t="s">
        <v>93</v>
      </c>
      <c r="B133" s="279"/>
      <c r="C133" s="274">
        <v>4610392.3600000003</v>
      </c>
      <c r="D133" s="274">
        <v>4541891.37</v>
      </c>
      <c r="E133" s="274">
        <v>5393397.2300000004</v>
      </c>
      <c r="F133" s="288">
        <v>1320976.08</v>
      </c>
      <c r="G133" s="288"/>
      <c r="H133" s="297">
        <f>SUM(B133:G133)</f>
        <v>15866657.040000001</v>
      </c>
      <c r="I133" s="170"/>
      <c r="J133" s="170"/>
      <c r="K133" s="170"/>
    </row>
    <row r="134" spans="1:11" x14ac:dyDescent="0.25">
      <c r="A134" s="279" t="s">
        <v>320</v>
      </c>
      <c r="B134" s="289"/>
      <c r="C134" s="290">
        <f>SUM(C132:C133)</f>
        <v>220577858.08000001</v>
      </c>
      <c r="D134" s="290">
        <f t="shared" ref="D134:H134" si="0">SUM(D132:D133)</f>
        <v>25105538.460000001</v>
      </c>
      <c r="E134" s="290">
        <f t="shared" si="0"/>
        <v>18256676.620000001</v>
      </c>
      <c r="F134" s="290">
        <f t="shared" si="0"/>
        <v>16718888.529999999</v>
      </c>
      <c r="G134" s="290">
        <f t="shared" si="0"/>
        <v>0</v>
      </c>
      <c r="H134" s="290">
        <f t="shared" si="0"/>
        <v>280658961.69</v>
      </c>
      <c r="I134" s="170"/>
      <c r="J134" s="170"/>
      <c r="K134" s="170"/>
    </row>
    <row r="135" spans="1:11" ht="15.75" thickBot="1" x14ac:dyDescent="0.3">
      <c r="A135" s="279" t="s">
        <v>94</v>
      </c>
      <c r="B135" s="286">
        <f>B129</f>
        <v>142792645</v>
      </c>
      <c r="C135" s="286">
        <f t="shared" ref="C135:H135" si="1">C129-C134</f>
        <v>240461377.91999999</v>
      </c>
      <c r="D135" s="286">
        <f t="shared" si="1"/>
        <v>65732288.82</v>
      </c>
      <c r="E135" s="291">
        <f t="shared" si="1"/>
        <v>89611267.969999999</v>
      </c>
      <c r="F135" s="286">
        <f t="shared" si="1"/>
        <v>9700632.9399999995</v>
      </c>
      <c r="G135" s="291">
        <f t="shared" si="1"/>
        <v>72304808.939999998</v>
      </c>
      <c r="H135" s="286">
        <f t="shared" si="1"/>
        <v>620603021.58999991</v>
      </c>
      <c r="I135" s="170"/>
      <c r="J135" s="170"/>
      <c r="K135" s="170"/>
    </row>
    <row r="136" spans="1:11" ht="15.75" thickTop="1" x14ac:dyDescent="0.25">
      <c r="A136" s="279"/>
      <c r="B136" s="293"/>
      <c r="C136" s="293"/>
      <c r="D136" s="293"/>
      <c r="E136" s="294"/>
      <c r="F136" s="293"/>
      <c r="G136" s="293"/>
      <c r="H136" s="293"/>
      <c r="I136" s="170"/>
      <c r="J136" s="171"/>
      <c r="K136" s="172"/>
    </row>
    <row r="137" spans="1:11" x14ac:dyDescent="0.25">
      <c r="A137" s="200"/>
      <c r="B137" s="201"/>
      <c r="C137" s="201"/>
      <c r="D137" s="201"/>
      <c r="E137" s="202"/>
      <c r="F137" s="201"/>
      <c r="G137" s="201"/>
      <c r="H137" s="201"/>
      <c r="I137" s="170"/>
      <c r="J137" s="171"/>
      <c r="K137" s="172"/>
    </row>
    <row r="138" spans="1:11" x14ac:dyDescent="0.25">
      <c r="A138" s="2"/>
      <c r="B138" s="2"/>
      <c r="C138" s="203"/>
      <c r="D138" s="203"/>
      <c r="E138" s="91"/>
      <c r="F138" s="203"/>
      <c r="G138" s="203"/>
      <c r="H138" s="203"/>
      <c r="J138" s="68"/>
    </row>
    <row r="139" spans="1:11" x14ac:dyDescent="0.25">
      <c r="A139" s="2"/>
      <c r="B139" s="2"/>
      <c r="C139" s="203"/>
      <c r="D139" s="203"/>
      <c r="E139" s="91"/>
      <c r="F139" s="203"/>
      <c r="G139" s="203"/>
      <c r="H139" s="203"/>
      <c r="J139" s="68"/>
    </row>
    <row r="140" spans="1:11" x14ac:dyDescent="0.25">
      <c r="A140" s="2"/>
      <c r="B140" s="2"/>
      <c r="C140" s="203"/>
      <c r="D140" s="203"/>
      <c r="E140" s="91"/>
      <c r="F140" s="203"/>
      <c r="G140" s="203"/>
      <c r="H140" s="203"/>
      <c r="J140" s="68"/>
    </row>
    <row r="141" spans="1:11" x14ac:dyDescent="0.25">
      <c r="A141" s="2"/>
      <c r="B141" s="2"/>
      <c r="C141" s="203"/>
      <c r="D141" s="203"/>
      <c r="E141" s="91"/>
      <c r="F141" s="203"/>
      <c r="G141" s="203"/>
      <c r="H141" s="203"/>
      <c r="J141" s="68"/>
    </row>
    <row r="142" spans="1:11" x14ac:dyDescent="0.25">
      <c r="A142" s="2"/>
      <c r="B142" s="2"/>
      <c r="C142" s="203"/>
      <c r="D142" s="203"/>
      <c r="E142" s="91"/>
      <c r="F142" s="203"/>
      <c r="G142" s="203"/>
      <c r="H142" s="203"/>
      <c r="J142" s="68"/>
    </row>
    <row r="143" spans="1:11" x14ac:dyDescent="0.25">
      <c r="A143" s="2"/>
      <c r="B143" s="2"/>
      <c r="C143" s="203"/>
      <c r="D143" s="203"/>
      <c r="E143" s="91"/>
      <c r="F143" s="203"/>
      <c r="G143" s="203"/>
      <c r="H143" s="203"/>
      <c r="J143" s="68"/>
    </row>
    <row r="144" spans="1:11" x14ac:dyDescent="0.25">
      <c r="A144" s="160" t="s">
        <v>95</v>
      </c>
      <c r="B144" s="160"/>
      <c r="C144" s="160"/>
      <c r="D144" s="160"/>
      <c r="E144" s="161"/>
      <c r="F144" s="236" t="s">
        <v>96</v>
      </c>
      <c r="H144" s="2"/>
      <c r="J144" s="68"/>
    </row>
    <row r="145" spans="1:10" x14ac:dyDescent="0.25">
      <c r="A145" s="309" t="s">
        <v>284</v>
      </c>
      <c r="B145" s="309"/>
      <c r="C145" s="309"/>
      <c r="D145" s="309"/>
      <c r="E145" s="309"/>
      <c r="F145" s="309"/>
      <c r="G145" s="309"/>
      <c r="H145" s="237"/>
      <c r="J145" s="68"/>
    </row>
    <row r="146" spans="1:10" x14ac:dyDescent="0.25">
      <c r="A146" s="2"/>
      <c r="B146" s="204"/>
      <c r="C146" s="204"/>
      <c r="D146" s="2"/>
      <c r="E146" s="174">
        <v>2025</v>
      </c>
      <c r="F146" s="174">
        <v>2024</v>
      </c>
      <c r="H146" s="2"/>
      <c r="J146" s="68"/>
    </row>
    <row r="147" spans="1:10" x14ac:dyDescent="0.25">
      <c r="A147" s="73" t="s">
        <v>168</v>
      </c>
      <c r="B147" s="206"/>
      <c r="C147" s="206"/>
      <c r="D147" s="2"/>
      <c r="E147" s="91">
        <v>431215</v>
      </c>
      <c r="F147" s="91">
        <v>660000</v>
      </c>
      <c r="H147" s="2"/>
    </row>
    <row r="148" spans="1:10" x14ac:dyDescent="0.25">
      <c r="A148" s="2" t="s">
        <v>91</v>
      </c>
      <c r="B148" s="206"/>
      <c r="C148" s="206"/>
      <c r="D148" s="2"/>
      <c r="E148" s="91">
        <v>492299.31</v>
      </c>
      <c r="F148" s="91">
        <v>0</v>
      </c>
      <c r="H148" s="2"/>
      <c r="J148" s="68"/>
    </row>
    <row r="149" spans="1:10" x14ac:dyDescent="0.25">
      <c r="A149" s="2" t="s">
        <v>170</v>
      </c>
      <c r="B149" s="207"/>
      <c r="C149" s="207"/>
      <c r="D149" s="2"/>
      <c r="E149" s="208">
        <f>SUM(E147:E148)</f>
        <v>923514.31</v>
      </c>
      <c r="F149" s="208">
        <f>SUM(F147:F148)</f>
        <v>660000</v>
      </c>
      <c r="H149" s="2"/>
      <c r="I149" s="253"/>
      <c r="J149" s="68"/>
    </row>
    <row r="150" spans="1:10" x14ac:dyDescent="0.25">
      <c r="A150" s="73" t="s">
        <v>169</v>
      </c>
      <c r="B150" s="209"/>
      <c r="C150" s="209"/>
      <c r="D150" s="2"/>
      <c r="E150" s="2" t="s">
        <v>13</v>
      </c>
      <c r="F150" s="2" t="s">
        <v>13</v>
      </c>
      <c r="H150" s="2"/>
      <c r="I150" s="253"/>
      <c r="J150" s="68"/>
    </row>
    <row r="151" spans="1:10" x14ac:dyDescent="0.25">
      <c r="A151" s="2" t="s">
        <v>92</v>
      </c>
      <c r="B151" s="206"/>
      <c r="C151" s="206"/>
      <c r="D151" s="2"/>
      <c r="E151" s="91">
        <v>228785</v>
      </c>
      <c r="F151" s="91">
        <v>248142</v>
      </c>
      <c r="H151" s="2"/>
      <c r="I151" s="253"/>
      <c r="J151" s="68"/>
    </row>
    <row r="152" spans="1:10" x14ac:dyDescent="0.25">
      <c r="A152" s="2" t="s">
        <v>93</v>
      </c>
      <c r="B152" s="206"/>
      <c r="C152" s="206"/>
      <c r="D152" s="2"/>
      <c r="E152" s="91">
        <v>184702.86</v>
      </c>
      <c r="F152" s="91">
        <v>81886.86</v>
      </c>
      <c r="H152" s="2"/>
      <c r="J152" s="68"/>
    </row>
    <row r="153" spans="1:10" x14ac:dyDescent="0.25">
      <c r="A153" s="2" t="s">
        <v>178</v>
      </c>
      <c r="B153" s="206"/>
      <c r="C153" s="206"/>
      <c r="D153" s="2"/>
      <c r="E153" s="210">
        <f>E151+E152</f>
        <v>413487.86</v>
      </c>
      <c r="F153" s="210">
        <f>F151+F152</f>
        <v>330028.86</v>
      </c>
      <c r="H153" s="2"/>
      <c r="J153" s="68"/>
    </row>
    <row r="154" spans="1:10" ht="15.75" thickBot="1" x14ac:dyDescent="0.3">
      <c r="A154" s="73" t="s">
        <v>97</v>
      </c>
      <c r="B154" s="205"/>
      <c r="C154" s="205"/>
      <c r="D154" s="2"/>
      <c r="E154" s="195">
        <f>E149-E153</f>
        <v>510026.45000000007</v>
      </c>
      <c r="F154" s="195">
        <f>F149-F153</f>
        <v>329971.14</v>
      </c>
      <c r="H154" s="2"/>
      <c r="I154" s="68"/>
      <c r="J154" s="68"/>
    </row>
    <row r="155" spans="1:10" ht="15.75" thickTop="1" x14ac:dyDescent="0.25">
      <c r="A155" s="2"/>
      <c r="B155" s="91"/>
      <c r="C155" s="91"/>
      <c r="D155" s="2"/>
      <c r="E155" s="2"/>
      <c r="F155" s="2"/>
      <c r="H155" s="2"/>
      <c r="J155" s="68"/>
    </row>
    <row r="156" spans="1:10" x14ac:dyDescent="0.25">
      <c r="A156" s="2"/>
      <c r="B156" s="91"/>
      <c r="C156" s="91"/>
      <c r="D156" s="2"/>
      <c r="E156" s="2"/>
      <c r="F156" s="2"/>
      <c r="H156" s="2"/>
      <c r="J156" s="68"/>
    </row>
    <row r="157" spans="1:10" x14ac:dyDescent="0.25">
      <c r="A157" s="211" t="s">
        <v>157</v>
      </c>
      <c r="B157" s="211"/>
      <c r="C157" s="211"/>
      <c r="D157" s="212"/>
      <c r="E157" s="213"/>
      <c r="F157" s="214" t="s">
        <v>100</v>
      </c>
      <c r="H157" s="2"/>
      <c r="I157" s="68"/>
      <c r="J157" s="68"/>
    </row>
    <row r="158" spans="1:10" x14ac:dyDescent="0.25">
      <c r="A158" s="215"/>
      <c r="B158" s="215"/>
      <c r="C158" s="215"/>
      <c r="D158" s="215"/>
      <c r="E158" s="174">
        <v>2025</v>
      </c>
      <c r="F158" s="174">
        <v>2024</v>
      </c>
      <c r="H158" s="2"/>
      <c r="I158" s="68"/>
    </row>
    <row r="159" spans="1:10" x14ac:dyDescent="0.25">
      <c r="A159" s="215" t="s">
        <v>158</v>
      </c>
      <c r="B159" s="215"/>
      <c r="C159" s="215"/>
      <c r="D159" s="215"/>
      <c r="E159" s="217">
        <v>36349293</v>
      </c>
      <c r="F159" s="217">
        <v>36349293</v>
      </c>
      <c r="H159" s="2"/>
      <c r="I159" s="68"/>
      <c r="J159" s="68"/>
    </row>
    <row r="160" spans="1:10" ht="15.75" thickBot="1" x14ac:dyDescent="0.3">
      <c r="A160" s="215"/>
      <c r="B160" s="218"/>
      <c r="C160" s="218"/>
      <c r="D160" s="218" t="s">
        <v>55</v>
      </c>
      <c r="E160" s="219">
        <f>+E159</f>
        <v>36349293</v>
      </c>
      <c r="F160" s="219">
        <f>F159</f>
        <v>36349293</v>
      </c>
      <c r="H160" s="2"/>
      <c r="J160" s="68"/>
    </row>
    <row r="161" spans="1:10" ht="15.75" thickTop="1" x14ac:dyDescent="0.25">
      <c r="A161" s="215"/>
      <c r="B161" s="218"/>
      <c r="C161" s="218"/>
      <c r="D161" s="218"/>
      <c r="E161" s="216"/>
      <c r="F161" s="220"/>
      <c r="G161" s="2"/>
      <c r="H161" s="220"/>
      <c r="J161" s="68"/>
    </row>
    <row r="162" spans="1:10" x14ac:dyDescent="0.25">
      <c r="A162" s="215"/>
      <c r="B162" s="218"/>
      <c r="C162" s="218"/>
      <c r="D162" s="218"/>
      <c r="E162" s="216"/>
      <c r="F162" s="220"/>
      <c r="G162" s="2"/>
      <c r="H162" s="220"/>
      <c r="J162" s="68"/>
    </row>
    <row r="163" spans="1:10" x14ac:dyDescent="0.25">
      <c r="A163" s="215"/>
      <c r="B163" s="218"/>
      <c r="C163" s="218"/>
      <c r="D163" s="218"/>
      <c r="E163" s="216"/>
      <c r="F163" s="220"/>
      <c r="G163" s="2"/>
      <c r="H163" s="220"/>
      <c r="J163" s="68"/>
    </row>
    <row r="164" spans="1:10" x14ac:dyDescent="0.25">
      <c r="A164" s="215"/>
      <c r="B164" s="218"/>
      <c r="C164" s="218"/>
      <c r="D164" s="218"/>
      <c r="E164" s="216"/>
      <c r="F164" s="220"/>
      <c r="G164" s="2"/>
      <c r="H164" s="220"/>
      <c r="J164" s="68"/>
    </row>
    <row r="165" spans="1:10" x14ac:dyDescent="0.25">
      <c r="A165" s="215"/>
      <c r="B165" s="218"/>
      <c r="C165" s="218"/>
      <c r="D165" s="218"/>
      <c r="E165" s="216"/>
      <c r="F165" s="220"/>
      <c r="G165" s="2"/>
      <c r="H165" s="220"/>
      <c r="J165" s="68"/>
    </row>
    <row r="166" spans="1:10" x14ac:dyDescent="0.25">
      <c r="A166" s="215"/>
      <c r="B166" s="218"/>
      <c r="C166" s="218"/>
      <c r="D166" s="218"/>
      <c r="E166" s="216"/>
      <c r="F166" s="220"/>
      <c r="G166" s="2"/>
      <c r="H166" s="220"/>
      <c r="J166" s="68"/>
    </row>
    <row r="167" spans="1:10" x14ac:dyDescent="0.25">
      <c r="A167" s="73" t="s">
        <v>98</v>
      </c>
      <c r="B167" s="73"/>
      <c r="C167" s="73"/>
      <c r="D167" s="73"/>
      <c r="E167" s="179"/>
      <c r="F167" s="174"/>
      <c r="G167" s="174"/>
      <c r="H167" s="2"/>
      <c r="J167" s="68"/>
    </row>
    <row r="168" spans="1:10" x14ac:dyDescent="0.25">
      <c r="A168" s="160" t="s">
        <v>99</v>
      </c>
      <c r="B168" s="160"/>
      <c r="C168" s="160"/>
      <c r="D168" s="186"/>
      <c r="E168" s="187"/>
      <c r="F168" s="162" t="s">
        <v>102</v>
      </c>
      <c r="H168" s="2"/>
      <c r="J168" s="68"/>
    </row>
    <row r="169" spans="1:10" x14ac:dyDescent="0.25">
      <c r="A169" s="2" t="s">
        <v>285</v>
      </c>
      <c r="B169" s="73"/>
      <c r="C169" s="73"/>
      <c r="D169" s="2"/>
      <c r="E169" s="91"/>
      <c r="F169" s="174"/>
      <c r="G169" s="2"/>
      <c r="H169" s="2"/>
      <c r="J169" s="68"/>
    </row>
    <row r="170" spans="1:10" x14ac:dyDescent="0.25">
      <c r="A170" s="73" t="s">
        <v>77</v>
      </c>
      <c r="B170" s="2"/>
      <c r="C170" s="2"/>
      <c r="D170" s="2"/>
      <c r="E170" s="174">
        <v>2025</v>
      </c>
      <c r="F170" s="174">
        <v>2024</v>
      </c>
      <c r="H170" s="2"/>
      <c r="J170" s="68"/>
    </row>
    <row r="171" spans="1:10" x14ac:dyDescent="0.25">
      <c r="A171" s="2" t="s">
        <v>188</v>
      </c>
      <c r="B171" s="2"/>
      <c r="C171" s="2"/>
      <c r="D171" s="2"/>
      <c r="E171" s="91">
        <v>68367756.409999996</v>
      </c>
      <c r="F171" s="91">
        <v>159807354.56</v>
      </c>
      <c r="H171" s="2"/>
      <c r="J171" s="68"/>
    </row>
    <row r="172" spans="1:10" ht="15.75" thickBot="1" x14ac:dyDescent="0.3">
      <c r="A172" s="2" t="s">
        <v>189</v>
      </c>
      <c r="B172" s="2"/>
      <c r="C172" s="2" t="s">
        <v>101</v>
      </c>
      <c r="D172" s="2"/>
      <c r="E172" s="189">
        <v>7760964.04</v>
      </c>
      <c r="F172" s="189">
        <v>1619057.6</v>
      </c>
      <c r="H172" s="2"/>
      <c r="J172" s="68"/>
    </row>
    <row r="173" spans="1:10" ht="15.75" thickBot="1" x14ac:dyDescent="0.3">
      <c r="A173" s="174" t="s">
        <v>55</v>
      </c>
      <c r="B173" s="73"/>
      <c r="C173" s="73"/>
      <c r="D173" s="2"/>
      <c r="E173" s="178">
        <f>SUM(E171:E172)</f>
        <v>76128720.450000003</v>
      </c>
      <c r="F173" s="221">
        <f>SUM(F171:F172)</f>
        <v>161426412.16</v>
      </c>
      <c r="H173" s="2"/>
      <c r="J173" s="68"/>
    </row>
    <row r="174" spans="1:10" ht="15.75" thickTop="1" x14ac:dyDescent="0.25">
      <c r="A174" s="2"/>
      <c r="B174" s="2"/>
      <c r="C174" s="2"/>
      <c r="D174" s="2"/>
      <c r="E174" s="91"/>
      <c r="F174" s="91"/>
      <c r="G174" s="91"/>
      <c r="H174" s="2"/>
      <c r="J174" s="68"/>
    </row>
    <row r="175" spans="1:10" x14ac:dyDescent="0.25">
      <c r="A175" s="2"/>
      <c r="B175" s="2"/>
      <c r="C175" s="2"/>
      <c r="D175" s="2"/>
      <c r="E175" s="91"/>
      <c r="F175" s="91"/>
      <c r="G175" s="91"/>
      <c r="H175" s="2"/>
      <c r="J175" s="68"/>
    </row>
    <row r="176" spans="1:10" x14ac:dyDescent="0.25">
      <c r="A176" s="2"/>
      <c r="B176" s="2"/>
      <c r="C176" s="2"/>
      <c r="D176" s="73"/>
      <c r="E176" s="91"/>
      <c r="F176" s="183"/>
      <c r="G176" s="183"/>
      <c r="H176" s="2"/>
      <c r="J176" s="68"/>
    </row>
    <row r="177" spans="1:10" x14ac:dyDescent="0.25">
      <c r="A177" s="160" t="s">
        <v>103</v>
      </c>
      <c r="B177" s="160"/>
      <c r="C177" s="160"/>
      <c r="D177" s="160"/>
      <c r="E177" s="161"/>
      <c r="F177" s="162" t="s">
        <v>104</v>
      </c>
      <c r="H177" s="2"/>
      <c r="J177" s="68"/>
    </row>
    <row r="178" spans="1:10" x14ac:dyDescent="0.25">
      <c r="A178" s="2" t="s">
        <v>286</v>
      </c>
      <c r="B178" s="73"/>
      <c r="C178" s="73"/>
      <c r="D178" s="73"/>
      <c r="E178" s="179"/>
      <c r="H178" s="2"/>
      <c r="J178" s="68"/>
    </row>
    <row r="179" spans="1:10" x14ac:dyDescent="0.25">
      <c r="A179" s="2"/>
      <c r="B179" s="73"/>
      <c r="C179" s="73"/>
      <c r="D179" s="73"/>
      <c r="E179" s="174">
        <v>2025</v>
      </c>
      <c r="F179" s="174">
        <v>2024</v>
      </c>
      <c r="H179" s="2"/>
      <c r="J179" s="68"/>
    </row>
    <row r="180" spans="1:10" x14ac:dyDescent="0.25">
      <c r="A180" s="2" t="s">
        <v>105</v>
      </c>
      <c r="B180" s="2"/>
      <c r="C180" s="2"/>
      <c r="D180" s="2"/>
      <c r="E180" s="91">
        <v>406733.46</v>
      </c>
      <c r="F180" s="91">
        <v>8823354.1300000008</v>
      </c>
      <c r="H180" s="91"/>
      <c r="J180" s="68"/>
    </row>
    <row r="181" spans="1:10" x14ac:dyDescent="0.25">
      <c r="A181" s="2" t="s">
        <v>106</v>
      </c>
      <c r="B181" s="2"/>
      <c r="C181" s="2"/>
      <c r="D181" s="2"/>
      <c r="E181" s="254">
        <v>34612.93</v>
      </c>
      <c r="F181" s="91">
        <v>512521.65</v>
      </c>
      <c r="H181" s="91"/>
      <c r="I181" s="68"/>
      <c r="J181" s="68"/>
    </row>
    <row r="182" spans="1:10" ht="15.75" thickBot="1" x14ac:dyDescent="0.3">
      <c r="A182" s="2"/>
      <c r="B182" s="2"/>
      <c r="C182" s="2"/>
      <c r="D182" s="2"/>
      <c r="E182" s="195">
        <f>SUM(E180:E181)</f>
        <v>441346.39</v>
      </c>
      <c r="F182" s="195">
        <f>SUM(F180:F181)</f>
        <v>9335875.7800000012</v>
      </c>
      <c r="H182" s="179"/>
      <c r="J182" s="68"/>
    </row>
    <row r="183" spans="1:10" ht="15.75" thickTop="1" x14ac:dyDescent="0.25">
      <c r="A183" s="73" t="s">
        <v>107</v>
      </c>
      <c r="B183" s="73"/>
      <c r="C183" s="73"/>
      <c r="D183" s="174"/>
      <c r="E183" s="91"/>
      <c r="F183" s="179"/>
      <c r="G183" s="179"/>
      <c r="H183" s="179"/>
      <c r="J183" s="68"/>
    </row>
    <row r="184" spans="1:10" x14ac:dyDescent="0.25">
      <c r="A184" s="2"/>
      <c r="B184" s="2"/>
      <c r="C184" s="2"/>
      <c r="D184" s="2"/>
      <c r="E184" s="91"/>
      <c r="F184" s="91"/>
      <c r="G184" s="91"/>
      <c r="H184" s="2"/>
      <c r="J184" s="68"/>
    </row>
    <row r="185" spans="1:10" x14ac:dyDescent="0.25">
      <c r="A185" s="2"/>
      <c r="B185" s="2"/>
      <c r="C185" s="2"/>
      <c r="D185" s="2"/>
      <c r="E185" s="2"/>
      <c r="F185" s="91"/>
      <c r="G185" s="91"/>
      <c r="H185" s="2"/>
      <c r="J185" s="68"/>
    </row>
    <row r="186" spans="1:10" x14ac:dyDescent="0.25">
      <c r="A186" s="2"/>
      <c r="B186" s="2"/>
      <c r="C186" s="2"/>
      <c r="D186" s="2"/>
      <c r="E186" s="2"/>
      <c r="F186" s="91"/>
      <c r="G186" s="91"/>
      <c r="H186" s="2"/>
      <c r="J186" s="68"/>
    </row>
    <row r="187" spans="1:10" x14ac:dyDescent="0.25">
      <c r="A187" s="2"/>
      <c r="B187" s="2"/>
      <c r="C187" s="2"/>
      <c r="D187" s="2"/>
      <c r="E187" s="2"/>
      <c r="F187" s="91"/>
      <c r="G187" s="91"/>
      <c r="H187" s="2"/>
      <c r="J187" s="68"/>
    </row>
    <row r="188" spans="1:10" x14ac:dyDescent="0.25">
      <c r="A188" s="2"/>
      <c r="B188" s="2"/>
      <c r="C188" s="2"/>
      <c r="D188" s="2"/>
      <c r="E188" s="2"/>
      <c r="F188" s="91"/>
      <c r="G188" s="91"/>
      <c r="H188" s="2"/>
      <c r="J188" s="68"/>
    </row>
    <row r="189" spans="1:10" x14ac:dyDescent="0.25">
      <c r="A189" s="2"/>
      <c r="B189" s="2"/>
      <c r="C189" s="2"/>
      <c r="D189" s="2"/>
      <c r="E189" s="91"/>
      <c r="F189" s="91"/>
      <c r="G189" s="91"/>
      <c r="H189" s="2"/>
      <c r="J189" s="68"/>
    </row>
    <row r="190" spans="1:10" x14ac:dyDescent="0.25">
      <c r="A190" s="160" t="s">
        <v>108</v>
      </c>
      <c r="B190" s="160"/>
      <c r="C190" s="160"/>
      <c r="D190" s="186"/>
      <c r="E190" s="187"/>
      <c r="F190" s="162" t="s">
        <v>109</v>
      </c>
      <c r="H190" s="2"/>
      <c r="J190" s="68"/>
    </row>
    <row r="191" spans="1:10" x14ac:dyDescent="0.25">
      <c r="A191" s="2" t="s">
        <v>312</v>
      </c>
      <c r="B191" s="73"/>
      <c r="C191" s="73"/>
      <c r="D191" s="2"/>
      <c r="E191" s="91"/>
      <c r="F191" s="174"/>
      <c r="G191" s="174"/>
      <c r="H191" s="2"/>
      <c r="J191" s="68"/>
    </row>
    <row r="192" spans="1:10" x14ac:dyDescent="0.25">
      <c r="A192" s="73" t="s">
        <v>77</v>
      </c>
      <c r="B192" s="2"/>
      <c r="C192" s="2"/>
      <c r="D192" s="2"/>
      <c r="E192" s="174">
        <v>2025</v>
      </c>
      <c r="F192" s="174">
        <v>2024</v>
      </c>
      <c r="H192" s="2"/>
      <c r="J192" s="68"/>
    </row>
    <row r="193" spans="1:11" x14ac:dyDescent="0.25">
      <c r="A193" s="2" t="s">
        <v>184</v>
      </c>
      <c r="B193" s="2"/>
      <c r="C193" s="91"/>
      <c r="D193" s="2"/>
      <c r="E193" s="91">
        <v>1853020</v>
      </c>
      <c r="F193" s="91">
        <v>1620288</v>
      </c>
      <c r="H193" s="91"/>
      <c r="J193" s="68"/>
    </row>
    <row r="194" spans="1:11" x14ac:dyDescent="0.25">
      <c r="A194" s="2" t="s">
        <v>185</v>
      </c>
      <c r="B194" s="2"/>
      <c r="C194" s="91"/>
      <c r="D194" s="2"/>
      <c r="E194" s="91">
        <v>47050</v>
      </c>
      <c r="F194" s="91">
        <v>55872</v>
      </c>
      <c r="H194" s="91"/>
      <c r="J194" s="68"/>
    </row>
    <row r="195" spans="1:11" x14ac:dyDescent="0.25">
      <c r="A195" s="2" t="s">
        <v>186</v>
      </c>
      <c r="B195" s="2"/>
      <c r="C195" s="91"/>
      <c r="D195" s="2"/>
      <c r="E195" s="91">
        <v>355548</v>
      </c>
      <c r="F195" s="91">
        <v>37248</v>
      </c>
      <c r="H195" s="91"/>
      <c r="J195" s="68"/>
    </row>
    <row r="196" spans="1:11" x14ac:dyDescent="0.25">
      <c r="A196" s="2" t="s">
        <v>187</v>
      </c>
      <c r="B196" s="2"/>
      <c r="C196" s="91"/>
      <c r="D196" s="2"/>
      <c r="E196" s="175">
        <v>2150</v>
      </c>
      <c r="F196" s="175">
        <v>148992</v>
      </c>
      <c r="H196" s="2"/>
      <c r="J196" s="68"/>
      <c r="K196" s="68"/>
    </row>
    <row r="197" spans="1:11" ht="15.75" thickBot="1" x14ac:dyDescent="0.3">
      <c r="A197" s="174" t="s">
        <v>55</v>
      </c>
      <c r="B197" s="73"/>
      <c r="C197" s="73"/>
      <c r="D197" s="2"/>
      <c r="E197" s="178">
        <f>SUM(E193:E196)</f>
        <v>2257768</v>
      </c>
      <c r="F197" s="178">
        <f>SUM(F193:F196)</f>
        <v>1862400</v>
      </c>
      <c r="H197" s="2"/>
      <c r="J197" s="68"/>
    </row>
    <row r="198" spans="1:11" ht="15.75" thickTop="1" x14ac:dyDescent="0.25">
      <c r="A198" s="2"/>
      <c r="B198" s="2"/>
      <c r="C198" s="2"/>
      <c r="D198" s="2"/>
      <c r="E198" s="91"/>
      <c r="F198" s="2"/>
      <c r="G198" s="2"/>
      <c r="H198" s="2"/>
      <c r="J198" s="68"/>
    </row>
    <row r="199" spans="1:11" x14ac:dyDescent="0.25">
      <c r="A199" s="2"/>
      <c r="B199" s="2"/>
      <c r="C199" s="2"/>
      <c r="D199" s="2"/>
      <c r="E199" s="91"/>
      <c r="F199" s="2"/>
      <c r="G199" s="2"/>
      <c r="H199" s="2"/>
      <c r="J199" s="68"/>
    </row>
    <row r="200" spans="1:11" x14ac:dyDescent="0.25">
      <c r="A200" s="2"/>
      <c r="B200" s="2"/>
      <c r="C200" s="2"/>
      <c r="D200" s="2"/>
      <c r="E200" s="91"/>
      <c r="F200" s="2"/>
      <c r="G200" s="2"/>
      <c r="H200" s="2"/>
      <c r="J200" s="68"/>
    </row>
    <row r="201" spans="1:11" x14ac:dyDescent="0.25">
      <c r="A201" s="2"/>
      <c r="B201" s="2"/>
      <c r="C201" s="2"/>
      <c r="D201" s="2"/>
      <c r="E201" s="91"/>
      <c r="F201" s="2"/>
      <c r="G201" s="2"/>
      <c r="H201" s="2"/>
      <c r="J201" s="68"/>
    </row>
    <row r="202" spans="1:11" x14ac:dyDescent="0.25">
      <c r="A202" s="2"/>
      <c r="B202" s="2"/>
      <c r="C202" s="2"/>
      <c r="D202" s="2"/>
      <c r="E202" s="91"/>
      <c r="F202" s="2"/>
      <c r="G202" s="2"/>
      <c r="H202" s="2"/>
      <c r="J202" s="68"/>
    </row>
    <row r="203" spans="1:11" x14ac:dyDescent="0.25">
      <c r="A203" s="160" t="s">
        <v>110</v>
      </c>
      <c r="B203" s="160"/>
      <c r="C203" s="160"/>
      <c r="D203" s="186"/>
      <c r="E203" s="187"/>
      <c r="F203" s="162" t="s">
        <v>111</v>
      </c>
      <c r="H203" s="2"/>
      <c r="J203" s="68"/>
    </row>
    <row r="204" spans="1:11" x14ac:dyDescent="0.25">
      <c r="A204" s="2" t="s">
        <v>287</v>
      </c>
      <c r="B204" s="73"/>
      <c r="C204" s="73"/>
      <c r="D204" s="2"/>
      <c r="E204" s="91"/>
      <c r="F204" s="174"/>
      <c r="H204" s="2"/>
      <c r="J204" s="68"/>
    </row>
    <row r="205" spans="1:11" x14ac:dyDescent="0.25">
      <c r="A205" s="73" t="s">
        <v>77</v>
      </c>
      <c r="B205" s="2"/>
      <c r="C205" s="2"/>
      <c r="D205" s="2"/>
      <c r="E205" s="174">
        <v>20252</v>
      </c>
      <c r="F205" s="174">
        <v>2024</v>
      </c>
      <c r="H205" s="2"/>
      <c r="J205" s="68"/>
    </row>
    <row r="206" spans="1:11" x14ac:dyDescent="0.25">
      <c r="A206" s="73" t="s">
        <v>112</v>
      </c>
      <c r="B206" s="73"/>
      <c r="C206" s="73"/>
      <c r="D206" s="2"/>
      <c r="E206" s="223">
        <v>1108992475.1700001</v>
      </c>
      <c r="F206" s="223">
        <v>1063332111</v>
      </c>
      <c r="H206" s="2"/>
      <c r="J206" s="68"/>
    </row>
    <row r="207" spans="1:11" ht="15.75" thickBot="1" x14ac:dyDescent="0.3">
      <c r="A207" s="174" t="s">
        <v>55</v>
      </c>
      <c r="B207" s="2"/>
      <c r="C207" s="2"/>
      <c r="D207" s="2"/>
      <c r="E207" s="255">
        <v>1108992475.1700001</v>
      </c>
      <c r="F207" s="224">
        <f>SUM(F206)</f>
        <v>1063332111</v>
      </c>
      <c r="H207" s="2"/>
      <c r="J207" s="68"/>
    </row>
    <row r="208" spans="1:11" ht="15.75" thickTop="1" x14ac:dyDescent="0.25">
      <c r="A208" s="174"/>
      <c r="B208" s="2"/>
      <c r="C208" s="2"/>
      <c r="D208" s="2"/>
      <c r="E208" s="242" t="s">
        <v>13</v>
      </c>
      <c r="F208" s="196"/>
      <c r="H208" s="2"/>
      <c r="J208" s="68"/>
    </row>
    <row r="209" spans="1:10" x14ac:dyDescent="0.25">
      <c r="A209" s="174"/>
      <c r="B209" s="2"/>
      <c r="C209" s="2"/>
      <c r="D209" s="2"/>
      <c r="E209" s="242"/>
      <c r="F209" s="196"/>
      <c r="H209" s="2"/>
      <c r="J209" s="68"/>
    </row>
    <row r="210" spans="1:10" x14ac:dyDescent="0.25">
      <c r="A210" s="174"/>
      <c r="B210" s="2"/>
      <c r="C210" s="2"/>
      <c r="D210" s="2"/>
      <c r="E210" s="242"/>
      <c r="F210" s="196"/>
      <c r="H210" s="2"/>
      <c r="J210" s="68"/>
    </row>
    <row r="211" spans="1:10" x14ac:dyDescent="0.25">
      <c r="A211" s="174"/>
      <c r="B211" s="2"/>
      <c r="C211" s="2"/>
      <c r="D211" s="2"/>
      <c r="E211" s="242"/>
      <c r="F211" s="196"/>
      <c r="H211" s="2"/>
      <c r="J211" s="68"/>
    </row>
    <row r="212" spans="1:10" x14ac:dyDescent="0.25">
      <c r="A212" s="174"/>
      <c r="B212" s="2"/>
      <c r="C212" s="2"/>
      <c r="D212" s="2"/>
      <c r="E212" s="242"/>
      <c r="F212" s="196"/>
      <c r="H212" s="2"/>
      <c r="J212" s="68"/>
    </row>
    <row r="213" spans="1:10" x14ac:dyDescent="0.25">
      <c r="A213" s="174"/>
      <c r="B213" s="2"/>
      <c r="C213" s="2"/>
      <c r="D213" s="2"/>
      <c r="E213" s="242"/>
      <c r="F213" s="196"/>
      <c r="H213" s="2"/>
      <c r="J213" s="68"/>
    </row>
    <row r="214" spans="1:10" x14ac:dyDescent="0.25">
      <c r="A214" s="174"/>
      <c r="B214" s="2"/>
      <c r="C214" s="2"/>
      <c r="D214" s="2"/>
      <c r="E214" s="242"/>
      <c r="F214" s="196"/>
      <c r="H214" s="2"/>
      <c r="J214" s="68"/>
    </row>
    <row r="215" spans="1:10" x14ac:dyDescent="0.25">
      <c r="A215" s="174"/>
      <c r="B215" s="2"/>
      <c r="C215" s="2"/>
      <c r="D215" s="2"/>
      <c r="E215" s="2"/>
      <c r="F215" s="196"/>
      <c r="H215" s="2"/>
      <c r="J215" s="68"/>
    </row>
    <row r="216" spans="1:10" x14ac:dyDescent="0.25">
      <c r="A216" s="174"/>
      <c r="B216" s="2"/>
      <c r="C216" s="2"/>
      <c r="D216" s="2"/>
      <c r="E216" s="2"/>
      <c r="F216" s="196"/>
      <c r="H216" s="2"/>
      <c r="J216" s="68"/>
    </row>
    <row r="217" spans="1:10" x14ac:dyDescent="0.25">
      <c r="A217" s="174"/>
      <c r="B217" s="2"/>
      <c r="C217" s="2"/>
      <c r="D217" s="2"/>
      <c r="E217" s="2"/>
      <c r="F217" s="196"/>
      <c r="H217" s="2"/>
      <c r="J217" s="68"/>
    </row>
    <row r="218" spans="1:10" x14ac:dyDescent="0.25">
      <c r="A218" s="174"/>
      <c r="B218" s="2"/>
      <c r="C218" s="2"/>
      <c r="D218" s="2"/>
      <c r="E218" s="2"/>
      <c r="F218" s="196"/>
      <c r="H218" s="2"/>
      <c r="J218" s="68"/>
    </row>
    <row r="219" spans="1:10" x14ac:dyDescent="0.25">
      <c r="A219" s="174"/>
      <c r="B219" s="2"/>
      <c r="C219" s="2"/>
      <c r="D219" s="2"/>
      <c r="E219" s="2"/>
      <c r="F219" s="196"/>
      <c r="H219" s="2"/>
      <c r="J219" s="68"/>
    </row>
    <row r="220" spans="1:10" x14ac:dyDescent="0.25">
      <c r="A220" s="174"/>
      <c r="B220" s="2"/>
      <c r="C220" s="2"/>
      <c r="D220" s="2"/>
      <c r="E220" s="242"/>
      <c r="F220" s="196"/>
      <c r="H220" s="2"/>
      <c r="J220" s="68"/>
    </row>
    <row r="221" spans="1:10" x14ac:dyDescent="0.25">
      <c r="A221" s="2"/>
      <c r="B221" s="2"/>
      <c r="C221" s="2"/>
      <c r="D221" s="2"/>
      <c r="E221" s="91"/>
      <c r="F221" s="2"/>
      <c r="G221" s="2"/>
      <c r="H221" s="2"/>
      <c r="J221" s="68"/>
    </row>
    <row r="222" spans="1:10" x14ac:dyDescent="0.25">
      <c r="A222" s="160" t="s">
        <v>113</v>
      </c>
      <c r="B222" s="160"/>
      <c r="C222" s="160"/>
      <c r="D222" s="186"/>
      <c r="E222" s="187"/>
      <c r="F222" s="229" t="s">
        <v>114</v>
      </c>
      <c r="H222" s="2"/>
      <c r="J222" s="68"/>
    </row>
    <row r="223" spans="1:10" x14ac:dyDescent="0.25">
      <c r="A223" s="2" t="s">
        <v>313</v>
      </c>
      <c r="B223" s="2"/>
      <c r="C223" s="2"/>
      <c r="D223" s="2"/>
      <c r="E223" s="68"/>
      <c r="H223" s="2"/>
      <c r="J223" s="68"/>
    </row>
    <row r="224" spans="1:10" x14ac:dyDescent="0.25">
      <c r="A224" s="2"/>
      <c r="B224" s="2"/>
      <c r="C224" s="2"/>
      <c r="D224" s="2"/>
      <c r="E224" s="174">
        <v>2025</v>
      </c>
      <c r="F224" s="174">
        <v>2024</v>
      </c>
      <c r="H224" s="2"/>
      <c r="J224" s="68"/>
    </row>
    <row r="225" spans="1:11" x14ac:dyDescent="0.25">
      <c r="A225" s="225" t="s">
        <v>21</v>
      </c>
      <c r="B225" s="2"/>
      <c r="C225" s="2"/>
      <c r="D225" s="2"/>
      <c r="E225" s="223">
        <v>81283839</v>
      </c>
      <c r="F225" s="226">
        <v>81283839</v>
      </c>
      <c r="H225" s="223"/>
      <c r="J225" s="68"/>
    </row>
    <row r="226" spans="1:11" x14ac:dyDescent="0.25">
      <c r="A226" s="225" t="s">
        <v>22</v>
      </c>
      <c r="B226" s="2"/>
      <c r="C226" s="2"/>
      <c r="D226" s="2"/>
      <c r="E226" s="226">
        <v>105327208</v>
      </c>
      <c r="F226" s="226">
        <v>43723838</v>
      </c>
      <c r="H226" s="226"/>
      <c r="J226" s="68"/>
      <c r="K226" s="55"/>
    </row>
    <row r="227" spans="1:11" x14ac:dyDescent="0.25">
      <c r="A227" s="225" t="s">
        <v>115</v>
      </c>
      <c r="B227" s="2"/>
      <c r="C227" s="2"/>
      <c r="D227" s="2"/>
      <c r="E227" s="226"/>
      <c r="F227" s="226">
        <v>-106452680</v>
      </c>
      <c r="H227" s="91"/>
      <c r="J227" s="68"/>
    </row>
    <row r="228" spans="1:11" x14ac:dyDescent="0.25">
      <c r="A228" s="225" t="s">
        <v>23</v>
      </c>
      <c r="B228" s="2"/>
      <c r="C228" s="2"/>
      <c r="D228" s="2"/>
      <c r="E228" s="91">
        <v>145427283</v>
      </c>
      <c r="F228" s="226">
        <v>208156125</v>
      </c>
      <c r="G228" s="68"/>
      <c r="H228" s="91"/>
      <c r="I228" s="77"/>
      <c r="J228" s="68"/>
      <c r="K228" s="77"/>
    </row>
    <row r="229" spans="1:11" ht="15.75" thickBot="1" x14ac:dyDescent="0.3">
      <c r="A229" s="185" t="s">
        <v>116</v>
      </c>
      <c r="B229" s="2"/>
      <c r="C229" s="2"/>
      <c r="D229" s="2"/>
      <c r="E229" s="195">
        <f>SUM(E225:E228)</f>
        <v>332038330</v>
      </c>
      <c r="F229" s="195">
        <f>SUM(F225:F228)</f>
        <v>226711122</v>
      </c>
      <c r="H229" s="2"/>
      <c r="J229" s="68"/>
    </row>
    <row r="230" spans="1:11" ht="15.75" thickTop="1" x14ac:dyDescent="0.25">
      <c r="A230" s="185"/>
      <c r="B230" s="2"/>
      <c r="C230" s="2"/>
      <c r="D230" s="2"/>
      <c r="E230" s="91"/>
      <c r="F230" s="2"/>
      <c r="G230" s="2"/>
      <c r="H230" s="2"/>
      <c r="J230" s="68"/>
      <c r="K230" s="77"/>
    </row>
    <row r="231" spans="1:11" x14ac:dyDescent="0.25">
      <c r="A231" s="185"/>
      <c r="B231" s="2"/>
      <c r="C231" s="2"/>
      <c r="D231" s="2"/>
      <c r="E231" s="91"/>
      <c r="F231" s="2"/>
      <c r="G231" s="2"/>
      <c r="H231" s="2"/>
      <c r="J231" s="68"/>
      <c r="K231" s="77"/>
    </row>
    <row r="232" spans="1:11" x14ac:dyDescent="0.25">
      <c r="A232" s="185"/>
      <c r="B232" s="2"/>
      <c r="C232" s="2"/>
      <c r="D232" s="2"/>
      <c r="E232" s="91"/>
      <c r="F232" s="2"/>
      <c r="G232" s="2"/>
      <c r="H232" s="2"/>
      <c r="J232" s="68"/>
      <c r="K232" s="77"/>
    </row>
    <row r="233" spans="1:11" x14ac:dyDescent="0.25">
      <c r="A233" s="185"/>
      <c r="B233" s="2"/>
      <c r="C233" s="2"/>
      <c r="D233" s="2"/>
      <c r="E233" s="91"/>
      <c r="F233" s="2"/>
      <c r="G233" s="2"/>
      <c r="H233" s="2"/>
      <c r="J233" s="68"/>
      <c r="K233" s="77"/>
    </row>
    <row r="234" spans="1:11" x14ac:dyDescent="0.25">
      <c r="A234" s="185"/>
      <c r="B234" s="2"/>
      <c r="C234" s="2"/>
      <c r="D234" s="2"/>
      <c r="E234" s="91"/>
      <c r="F234" s="2"/>
      <c r="G234" s="2"/>
      <c r="H234" s="2"/>
      <c r="J234" s="68"/>
      <c r="K234" s="77"/>
    </row>
    <row r="235" spans="1:11" x14ac:dyDescent="0.25">
      <c r="A235" s="2"/>
      <c r="B235" s="2"/>
      <c r="C235" s="2"/>
      <c r="D235" s="2"/>
      <c r="E235" s="91"/>
      <c r="F235" s="2"/>
      <c r="G235" s="2"/>
      <c r="H235" s="2"/>
      <c r="J235" s="68"/>
    </row>
    <row r="236" spans="1:11" x14ac:dyDescent="0.25">
      <c r="A236" s="160" t="s">
        <v>117</v>
      </c>
      <c r="B236" s="160"/>
      <c r="C236" s="160"/>
      <c r="D236" s="160"/>
      <c r="E236" s="187"/>
      <c r="F236" s="162" t="s">
        <v>118</v>
      </c>
      <c r="H236" s="2"/>
      <c r="J236" s="68"/>
    </row>
    <row r="237" spans="1:11" x14ac:dyDescent="0.25">
      <c r="A237" s="2" t="s">
        <v>314</v>
      </c>
      <c r="B237" s="73"/>
      <c r="C237" s="73"/>
      <c r="D237" s="73"/>
      <c r="E237" s="91"/>
      <c r="F237" s="174"/>
      <c r="G237" s="174"/>
      <c r="H237" s="2"/>
      <c r="J237" s="68"/>
    </row>
    <row r="238" spans="1:11" x14ac:dyDescent="0.25">
      <c r="A238" s="174" t="s">
        <v>48</v>
      </c>
      <c r="B238" s="2"/>
      <c r="C238" s="2"/>
      <c r="D238" s="2"/>
      <c r="E238" s="174">
        <v>2025</v>
      </c>
      <c r="F238" s="174">
        <v>2024</v>
      </c>
      <c r="H238" s="2"/>
      <c r="J238" s="68"/>
    </row>
    <row r="239" spans="1:11" ht="15.75" thickBot="1" x14ac:dyDescent="0.3">
      <c r="A239" s="174" t="s">
        <v>119</v>
      </c>
      <c r="B239" s="2"/>
      <c r="C239" s="2"/>
      <c r="D239" s="2"/>
      <c r="E239" s="227">
        <f ca="1">SUM(E239:E240)</f>
        <v>192170048.80000001</v>
      </c>
      <c r="F239" s="227">
        <f ca="1">SUM(F239:F240)</f>
        <v>177898198.52000001</v>
      </c>
      <c r="H239" s="2"/>
      <c r="J239" s="68"/>
    </row>
    <row r="240" spans="1:11" x14ac:dyDescent="0.25">
      <c r="A240" s="2"/>
      <c r="B240" s="2"/>
      <c r="C240" s="2"/>
      <c r="D240" s="2"/>
      <c r="E240" s="91"/>
      <c r="F240" s="179"/>
      <c r="H240" s="2"/>
      <c r="J240" s="68"/>
    </row>
    <row r="241" spans="1:10" x14ac:dyDescent="0.25">
      <c r="A241" s="2"/>
      <c r="B241" s="2"/>
      <c r="C241" s="2"/>
      <c r="D241" s="2"/>
      <c r="E241" s="91"/>
      <c r="F241" s="179"/>
      <c r="G241" s="179"/>
      <c r="H241" s="198"/>
      <c r="J241" s="68"/>
    </row>
    <row r="242" spans="1:10" x14ac:dyDescent="0.25">
      <c r="A242" s="2"/>
      <c r="B242" s="2"/>
      <c r="C242" s="2"/>
      <c r="D242" s="2"/>
      <c r="E242" s="91"/>
      <c r="F242" s="179"/>
      <c r="G242" s="179"/>
      <c r="H242" s="198"/>
      <c r="J242" s="68"/>
    </row>
    <row r="243" spans="1:10" x14ac:dyDescent="0.25">
      <c r="A243" s="2"/>
      <c r="B243" s="2"/>
      <c r="C243" s="2"/>
      <c r="D243" s="2"/>
      <c r="E243" s="91"/>
      <c r="F243" s="179"/>
      <c r="G243" s="179"/>
      <c r="H243" s="198"/>
      <c r="J243" s="68"/>
    </row>
    <row r="244" spans="1:10" x14ac:dyDescent="0.25">
      <c r="A244" s="2"/>
      <c r="B244" s="2"/>
      <c r="C244" s="2"/>
      <c r="D244" s="2"/>
      <c r="E244" s="91"/>
      <c r="F244" s="179"/>
      <c r="G244" s="179"/>
      <c r="H244" s="198"/>
      <c r="J244" s="68"/>
    </row>
    <row r="245" spans="1:10" x14ac:dyDescent="0.25">
      <c r="A245" s="2"/>
      <c r="B245" s="2"/>
      <c r="C245" s="2"/>
      <c r="D245" s="2"/>
      <c r="E245" s="91"/>
      <c r="F245" s="179"/>
      <c r="G245" s="179"/>
      <c r="H245" s="198"/>
      <c r="J245" s="68"/>
    </row>
    <row r="246" spans="1:10" x14ac:dyDescent="0.25">
      <c r="A246" s="2"/>
      <c r="B246" s="2"/>
      <c r="C246" s="2"/>
      <c r="D246" s="2"/>
      <c r="E246" s="91"/>
      <c r="F246" s="179"/>
      <c r="G246" s="179"/>
      <c r="H246" s="198"/>
      <c r="J246" s="68"/>
    </row>
    <row r="247" spans="1:10" x14ac:dyDescent="0.25">
      <c r="A247" s="160" t="s">
        <v>120</v>
      </c>
      <c r="B247" s="186"/>
      <c r="C247" s="186"/>
      <c r="D247" s="186"/>
      <c r="E247" s="187"/>
      <c r="F247" s="162" t="s">
        <v>121</v>
      </c>
      <c r="H247" s="2"/>
      <c r="J247" s="68"/>
    </row>
    <row r="248" spans="1:10" x14ac:dyDescent="0.25">
      <c r="A248" s="2" t="s">
        <v>315</v>
      </c>
      <c r="B248" s="2"/>
      <c r="C248" s="2"/>
      <c r="D248" s="2"/>
      <c r="E248" s="91"/>
      <c r="F248" s="179"/>
      <c r="G248" s="179"/>
      <c r="H248" s="2"/>
      <c r="J248" s="68"/>
    </row>
    <row r="249" spans="1:10" x14ac:dyDescent="0.25">
      <c r="A249" s="174" t="s">
        <v>48</v>
      </c>
      <c r="B249" s="2"/>
      <c r="C249" s="2"/>
      <c r="D249" s="2"/>
      <c r="E249" s="91"/>
      <c r="F249" s="2"/>
      <c r="G249" s="2"/>
      <c r="H249" s="2"/>
      <c r="J249" s="68"/>
    </row>
    <row r="250" spans="1:10" x14ac:dyDescent="0.25">
      <c r="A250" s="176" t="s">
        <v>318</v>
      </c>
      <c r="B250" s="73"/>
      <c r="C250" s="73"/>
      <c r="D250" s="73"/>
      <c r="E250" s="174">
        <v>2025</v>
      </c>
      <c r="F250" s="174">
        <v>2024</v>
      </c>
      <c r="H250" s="2"/>
      <c r="J250" s="68"/>
    </row>
    <row r="251" spans="1:10" x14ac:dyDescent="0.25">
      <c r="A251" s="248" t="s">
        <v>288</v>
      </c>
      <c r="B251" s="2"/>
      <c r="C251" s="2"/>
      <c r="D251" s="2"/>
      <c r="E251" s="91">
        <v>1223333</v>
      </c>
      <c r="F251" s="91">
        <v>1223333</v>
      </c>
      <c r="H251" s="91"/>
      <c r="J251" s="68"/>
    </row>
    <row r="252" spans="1:10" ht="15.75" thickBot="1" x14ac:dyDescent="0.3">
      <c r="A252" s="174" t="s">
        <v>164</v>
      </c>
      <c r="B252" s="2"/>
      <c r="C252" s="2"/>
      <c r="D252" s="248" t="s">
        <v>122</v>
      </c>
      <c r="E252" s="228">
        <v>14679996</v>
      </c>
      <c r="F252" s="228">
        <f ca="1">SUM(F251:F253)</f>
        <v>14679996</v>
      </c>
      <c r="H252" s="91"/>
      <c r="I252" s="76"/>
      <c r="J252" s="68"/>
    </row>
    <row r="253" spans="1:10" x14ac:dyDescent="0.25">
      <c r="A253" s="248"/>
      <c r="B253" s="2"/>
      <c r="C253" s="2"/>
      <c r="D253" s="2"/>
      <c r="E253" s="91"/>
      <c r="F253" s="91"/>
      <c r="H253" s="91"/>
      <c r="J253" s="68"/>
    </row>
    <row r="254" spans="1:10" x14ac:dyDescent="0.25">
      <c r="A254" s="248"/>
      <c r="B254" s="2"/>
      <c r="C254" s="2"/>
      <c r="D254" s="2"/>
      <c r="E254" s="91"/>
      <c r="F254" s="91"/>
      <c r="G254" s="179"/>
      <c r="H254" s="91"/>
      <c r="J254" s="68"/>
    </row>
    <row r="255" spans="1:10" x14ac:dyDescent="0.25">
      <c r="A255" s="176" t="s">
        <v>289</v>
      </c>
      <c r="B255" s="73"/>
      <c r="C255" s="73"/>
      <c r="D255" s="73"/>
      <c r="E255" s="91"/>
      <c r="F255" s="91"/>
      <c r="G255" s="179"/>
      <c r="H255" s="91"/>
      <c r="J255" s="68"/>
    </row>
    <row r="256" spans="1:10" x14ac:dyDescent="0.25">
      <c r="A256" s="248" t="s">
        <v>288</v>
      </c>
      <c r="B256" s="2"/>
      <c r="C256" s="2"/>
      <c r="D256" s="2"/>
      <c r="E256" s="222">
        <v>10863252</v>
      </c>
      <c r="F256" s="222">
        <v>10863252</v>
      </c>
      <c r="H256" s="91"/>
      <c r="I256" s="76"/>
      <c r="J256" s="68"/>
    </row>
    <row r="257" spans="1:11" ht="15.75" thickBot="1" x14ac:dyDescent="0.3">
      <c r="A257" s="174" t="s">
        <v>163</v>
      </c>
      <c r="B257" s="2"/>
      <c r="C257" s="2"/>
      <c r="D257" s="248" t="s">
        <v>122</v>
      </c>
      <c r="E257" s="228">
        <v>130359024</v>
      </c>
      <c r="F257" s="228">
        <f ca="1">SUM(F256:F258)</f>
        <v>130359024</v>
      </c>
      <c r="H257" s="91"/>
      <c r="I257" s="76"/>
      <c r="J257" s="68"/>
    </row>
    <row r="258" spans="1:11" x14ac:dyDescent="0.25">
      <c r="A258" s="248"/>
      <c r="B258" s="2"/>
      <c r="C258" s="2"/>
      <c r="D258" s="2"/>
      <c r="E258" s="91"/>
      <c r="F258" s="91"/>
      <c r="H258" s="91"/>
      <c r="I258" s="76"/>
      <c r="J258" s="72"/>
    </row>
    <row r="259" spans="1:11" x14ac:dyDescent="0.25">
      <c r="G259" s="91"/>
      <c r="H259" s="2"/>
      <c r="J259" s="68"/>
    </row>
    <row r="260" spans="1:11" x14ac:dyDescent="0.25">
      <c r="A260" s="176" t="s">
        <v>316</v>
      </c>
      <c r="B260" s="73"/>
      <c r="C260" s="73"/>
      <c r="D260" s="2"/>
      <c r="E260" s="179" t="s">
        <v>290</v>
      </c>
      <c r="F260" s="179"/>
      <c r="G260" s="91"/>
      <c r="H260" s="2"/>
      <c r="J260" s="76"/>
      <c r="K260" s="76"/>
    </row>
    <row r="261" spans="1:11" x14ac:dyDescent="0.25">
      <c r="A261" s="248"/>
      <c r="B261" s="2"/>
      <c r="C261" s="2"/>
      <c r="D261" s="2"/>
      <c r="E261" s="91"/>
      <c r="F261" s="91"/>
      <c r="H261" s="91"/>
      <c r="I261" s="76"/>
      <c r="J261" s="68"/>
    </row>
    <row r="262" spans="1:11" x14ac:dyDescent="0.25">
      <c r="A262" s="174" t="s">
        <v>162</v>
      </c>
      <c r="B262" s="2"/>
      <c r="C262" s="2"/>
      <c r="D262" s="248" t="s">
        <v>122</v>
      </c>
      <c r="E262" s="196">
        <v>128306050</v>
      </c>
      <c r="F262" s="196">
        <f>SUM(F261:F261)</f>
        <v>0</v>
      </c>
      <c r="H262" s="2"/>
      <c r="I262" s="68"/>
      <c r="J262" s="68"/>
    </row>
    <row r="263" spans="1:11" ht="15.75" thickBot="1" x14ac:dyDescent="0.3">
      <c r="A263" s="176" t="s">
        <v>123</v>
      </c>
      <c r="B263" s="73"/>
      <c r="C263" s="73"/>
      <c r="D263" s="73"/>
      <c r="E263" s="195">
        <f>+E257+E252+E262</f>
        <v>273345070</v>
      </c>
      <c r="F263" s="195">
        <f ca="1">F252+F262+F257</f>
        <v>235845070</v>
      </c>
      <c r="H263" s="2"/>
      <c r="J263" s="68"/>
      <c r="K263" s="77"/>
    </row>
    <row r="264" spans="1:11" ht="15.75" thickTop="1" x14ac:dyDescent="0.25">
      <c r="A264" s="73"/>
      <c r="B264" s="73"/>
      <c r="C264" s="73"/>
      <c r="D264" s="73"/>
      <c r="E264" s="91"/>
      <c r="F264" s="179"/>
      <c r="G264" s="196"/>
      <c r="H264" s="198"/>
      <c r="J264" s="68"/>
    </row>
    <row r="265" spans="1:11" x14ac:dyDescent="0.25">
      <c r="A265" s="176"/>
      <c r="B265" s="73"/>
      <c r="C265" s="73"/>
      <c r="D265" s="73"/>
      <c r="E265" s="91"/>
      <c r="F265" s="179"/>
      <c r="G265" s="196"/>
      <c r="H265" s="2"/>
      <c r="J265" s="68"/>
    </row>
    <row r="266" spans="1:11" x14ac:dyDescent="0.25">
      <c r="A266" s="176"/>
      <c r="B266" s="2"/>
      <c r="C266" s="2"/>
      <c r="D266" s="2"/>
      <c r="E266" s="91"/>
      <c r="F266" s="179"/>
      <c r="G266" s="196"/>
      <c r="H266" s="2"/>
      <c r="J266" s="68"/>
    </row>
    <row r="267" spans="1:11" x14ac:dyDescent="0.25">
      <c r="A267" s="176"/>
      <c r="B267" s="2"/>
      <c r="C267" s="2"/>
      <c r="D267" s="2"/>
      <c r="E267" s="91"/>
      <c r="F267" s="179"/>
      <c r="G267" s="196"/>
      <c r="H267" s="2"/>
      <c r="J267" s="68"/>
    </row>
    <row r="268" spans="1:11" x14ac:dyDescent="0.25">
      <c r="A268" s="176"/>
      <c r="B268" s="2"/>
      <c r="C268" s="2"/>
      <c r="D268" s="2"/>
      <c r="E268" s="91"/>
      <c r="F268" s="179"/>
      <c r="G268" s="196"/>
      <c r="H268" s="2"/>
      <c r="J268" s="68"/>
    </row>
    <row r="269" spans="1:11" x14ac:dyDescent="0.25">
      <c r="A269" s="176"/>
      <c r="B269" s="2"/>
      <c r="C269" s="2"/>
      <c r="D269" s="2"/>
      <c r="E269" s="91"/>
      <c r="F269" s="179"/>
      <c r="G269" s="196"/>
      <c r="H269" s="2"/>
      <c r="J269" s="68"/>
    </row>
    <row r="270" spans="1:11" x14ac:dyDescent="0.25">
      <c r="A270" s="176"/>
      <c r="B270" s="73"/>
      <c r="C270" s="73"/>
      <c r="D270" s="73"/>
      <c r="E270" s="91"/>
      <c r="F270" s="179"/>
      <c r="G270" s="196"/>
      <c r="H270" s="2"/>
      <c r="J270" s="68"/>
    </row>
    <row r="271" spans="1:11" x14ac:dyDescent="0.25">
      <c r="A271" s="176"/>
      <c r="B271" s="73"/>
      <c r="C271" s="73"/>
      <c r="D271" s="73"/>
      <c r="E271" s="91"/>
      <c r="F271" s="179"/>
      <c r="G271" s="196"/>
      <c r="H271" s="2"/>
      <c r="J271" s="68"/>
    </row>
    <row r="272" spans="1:11" x14ac:dyDescent="0.25">
      <c r="A272" s="176"/>
      <c r="B272" s="73"/>
      <c r="C272" s="73"/>
      <c r="D272" s="73"/>
      <c r="E272" s="91"/>
      <c r="F272" s="179"/>
      <c r="G272" s="196"/>
      <c r="H272" s="2"/>
      <c r="J272" s="68"/>
    </row>
    <row r="273" spans="1:11" x14ac:dyDescent="0.25">
      <c r="A273" s="160" t="s">
        <v>291</v>
      </c>
      <c r="B273" s="186"/>
      <c r="C273" s="186"/>
      <c r="D273" s="186"/>
      <c r="E273" s="187"/>
      <c r="F273" s="162" t="s">
        <v>124</v>
      </c>
      <c r="G273" s="196"/>
      <c r="H273" s="2"/>
      <c r="J273" s="68"/>
    </row>
    <row r="274" spans="1:11" x14ac:dyDescent="0.25">
      <c r="A274" s="199"/>
      <c r="B274" s="200"/>
      <c r="C274" s="200"/>
      <c r="D274" s="200"/>
      <c r="E274" s="174">
        <v>2025</v>
      </c>
      <c r="F274" s="174">
        <v>2024</v>
      </c>
      <c r="G274" s="196"/>
      <c r="H274" s="2"/>
      <c r="J274" s="68"/>
    </row>
    <row r="275" spans="1:11" x14ac:dyDescent="0.25">
      <c r="A275" s="176" t="s">
        <v>292</v>
      </c>
      <c r="B275" s="73"/>
      <c r="C275" s="73"/>
      <c r="D275" s="73"/>
      <c r="E275" s="91">
        <v>138999334.55000001</v>
      </c>
      <c r="F275" s="91">
        <v>124711670.77</v>
      </c>
      <c r="G275" s="196"/>
      <c r="H275" s="2"/>
      <c r="J275" s="68"/>
    </row>
    <row r="276" spans="1:11" x14ac:dyDescent="0.25">
      <c r="A276" s="2" t="s">
        <v>165</v>
      </c>
      <c r="B276" s="2"/>
      <c r="C276" s="2"/>
      <c r="D276" s="2"/>
      <c r="E276" s="91">
        <v>10436164.630000001</v>
      </c>
      <c r="F276" s="91">
        <v>8712078.5600000005</v>
      </c>
      <c r="G276" s="91"/>
      <c r="H276" s="2"/>
      <c r="J276" s="68"/>
    </row>
    <row r="277" spans="1:11" x14ac:dyDescent="0.25">
      <c r="A277" s="2" t="s">
        <v>293</v>
      </c>
      <c r="B277" s="2"/>
      <c r="C277" s="2"/>
      <c r="D277" s="2"/>
      <c r="E277" s="91">
        <v>3237900.28</v>
      </c>
      <c r="F277" s="91">
        <v>2048707.13</v>
      </c>
      <c r="G277" s="91"/>
      <c r="H277" s="2"/>
      <c r="J277" s="68"/>
    </row>
    <row r="278" spans="1:11" x14ac:dyDescent="0.25">
      <c r="A278" s="2" t="s">
        <v>294</v>
      </c>
      <c r="B278" s="2"/>
      <c r="C278" s="2"/>
      <c r="D278" s="2"/>
      <c r="E278" s="91">
        <v>134287.23000000001</v>
      </c>
      <c r="F278" s="91">
        <v>354788.49</v>
      </c>
      <c r="G278" s="91"/>
      <c r="H278" s="2"/>
      <c r="J278" s="68"/>
    </row>
    <row r="279" spans="1:11" x14ac:dyDescent="0.25">
      <c r="A279" s="2" t="s">
        <v>126</v>
      </c>
      <c r="B279" s="2"/>
      <c r="C279" s="2"/>
      <c r="D279" s="2"/>
      <c r="E279" s="91">
        <v>0</v>
      </c>
      <c r="F279" s="91">
        <v>0</v>
      </c>
      <c r="G279" s="91"/>
      <c r="H279" s="2"/>
      <c r="J279" s="68"/>
    </row>
    <row r="280" spans="1:11" x14ac:dyDescent="0.25">
      <c r="A280" s="2" t="s">
        <v>127</v>
      </c>
      <c r="B280" s="73"/>
      <c r="C280" s="73"/>
      <c r="D280" s="2"/>
      <c r="E280" s="91">
        <v>5711076.1799999997</v>
      </c>
      <c r="F280" s="91">
        <v>3849985.78</v>
      </c>
      <c r="G280" s="91"/>
      <c r="H280" s="2"/>
      <c r="J280" s="68"/>
    </row>
    <row r="281" spans="1:11" x14ac:dyDescent="0.25">
      <c r="A281" s="2" t="s">
        <v>220</v>
      </c>
      <c r="B281" s="73"/>
      <c r="C281" s="73"/>
      <c r="D281" s="2"/>
      <c r="E281" s="91">
        <v>715025</v>
      </c>
      <c r="F281" s="91">
        <v>800100.37</v>
      </c>
      <c r="G281" s="91"/>
      <c r="H281" s="2"/>
      <c r="J281" s="68"/>
    </row>
    <row r="282" spans="1:11" x14ac:dyDescent="0.25">
      <c r="A282" s="2" t="s">
        <v>128</v>
      </c>
      <c r="B282" s="2"/>
      <c r="C282" s="2"/>
      <c r="D282" s="2"/>
      <c r="E282" s="198">
        <v>3087238.83</v>
      </c>
      <c r="F282" s="198">
        <v>4714471.7699999996</v>
      </c>
      <c r="H282" s="2"/>
      <c r="J282" s="68"/>
    </row>
    <row r="283" spans="1:11" x14ac:dyDescent="0.25">
      <c r="A283" s="73" t="s">
        <v>122</v>
      </c>
      <c r="B283" s="2"/>
      <c r="C283" s="2"/>
      <c r="D283" s="2"/>
      <c r="E283" s="183">
        <f>SUM(E275:E282)</f>
        <v>162321026.70000002</v>
      </c>
      <c r="F283" s="183">
        <f>SUM(F275:F282)</f>
        <v>145191802.87000003</v>
      </c>
      <c r="G283" s="174"/>
      <c r="H283" s="2"/>
      <c r="J283" s="68"/>
    </row>
    <row r="284" spans="1:11" x14ac:dyDescent="0.25">
      <c r="E284" s="68"/>
      <c r="H284" s="2"/>
      <c r="J284" s="68"/>
    </row>
    <row r="285" spans="1:11" x14ac:dyDescent="0.25">
      <c r="E285" s="68"/>
      <c r="H285" s="2"/>
      <c r="I285" s="77"/>
      <c r="J285" s="68"/>
      <c r="K285" s="82"/>
    </row>
    <row r="286" spans="1:11" x14ac:dyDescent="0.25">
      <c r="A286" s="73" t="s">
        <v>317</v>
      </c>
      <c r="B286" s="73"/>
      <c r="C286" s="73"/>
      <c r="D286" s="73"/>
      <c r="E286" s="91"/>
      <c r="F286" s="183"/>
      <c r="G286" s="183"/>
      <c r="H286" s="179"/>
      <c r="J286" s="68"/>
    </row>
    <row r="287" spans="1:11" x14ac:dyDescent="0.25">
      <c r="A287" s="2" t="s">
        <v>129</v>
      </c>
      <c r="B287" s="2"/>
      <c r="C287" s="2"/>
      <c r="D287" s="2"/>
      <c r="E287" s="91">
        <v>7630659.6600000001</v>
      </c>
      <c r="F287" s="91">
        <v>8082572.1799999997</v>
      </c>
      <c r="H287" s="91"/>
      <c r="J287" s="68"/>
    </row>
    <row r="288" spans="1:11" x14ac:dyDescent="0.25">
      <c r="A288" s="2" t="s">
        <v>130</v>
      </c>
      <c r="B288" s="2"/>
      <c r="C288" s="2"/>
      <c r="D288" s="2"/>
      <c r="E288" s="91">
        <v>13172155.539999999</v>
      </c>
      <c r="F288" s="91">
        <v>7332950.6399999997</v>
      </c>
      <c r="H288" s="91"/>
      <c r="J288" s="68"/>
    </row>
    <row r="289" spans="1:11" x14ac:dyDescent="0.25">
      <c r="A289" s="2" t="s">
        <v>131</v>
      </c>
      <c r="B289" s="2"/>
      <c r="C289" s="2"/>
      <c r="D289" s="2"/>
      <c r="E289" s="175">
        <v>1238519.8600000001</v>
      </c>
      <c r="F289" s="175">
        <v>1215076.8899999999</v>
      </c>
      <c r="H289" s="2"/>
    </row>
    <row r="290" spans="1:11" x14ac:dyDescent="0.25">
      <c r="A290" s="73" t="s">
        <v>122</v>
      </c>
      <c r="B290" s="2"/>
      <c r="C290" s="2"/>
      <c r="D290" s="2"/>
      <c r="E290" s="230">
        <f>SUM(E287:E289)</f>
        <v>22041335.059999999</v>
      </c>
      <c r="F290" s="230">
        <f>SUM(F287:F289)</f>
        <v>16630599.710000001</v>
      </c>
      <c r="H290" s="2"/>
      <c r="J290" s="68"/>
    </row>
    <row r="291" spans="1:11" ht="15.75" thickBot="1" x14ac:dyDescent="0.3">
      <c r="A291" s="73" t="s">
        <v>132</v>
      </c>
      <c r="B291" s="73"/>
      <c r="C291" s="2"/>
      <c r="D291" s="2"/>
      <c r="E291" s="177">
        <f>E283+E290</f>
        <v>184362361.76000002</v>
      </c>
      <c r="F291" s="177">
        <f>F283+F290</f>
        <v>161822402.58000004</v>
      </c>
      <c r="H291" s="2"/>
      <c r="J291" s="68"/>
    </row>
    <row r="292" spans="1:11" ht="15.75" thickTop="1" x14ac:dyDescent="0.25">
      <c r="A292" s="73"/>
      <c r="B292" s="73"/>
      <c r="C292" s="2"/>
      <c r="D292" s="2"/>
      <c r="E292" s="91"/>
      <c r="F292" s="196"/>
      <c r="G292" s="179"/>
      <c r="H292" s="196"/>
      <c r="J292" s="68"/>
    </row>
    <row r="293" spans="1:11" x14ac:dyDescent="0.25">
      <c r="A293" s="73"/>
      <c r="B293" s="73"/>
      <c r="C293" s="2"/>
      <c r="D293" s="2"/>
      <c r="E293" s="91"/>
      <c r="F293" s="196"/>
      <c r="G293" s="179"/>
      <c r="H293" s="196"/>
      <c r="J293" s="68"/>
    </row>
    <row r="294" spans="1:11" x14ac:dyDescent="0.25">
      <c r="A294" s="160" t="s">
        <v>166</v>
      </c>
      <c r="B294" s="160"/>
      <c r="C294" s="186"/>
      <c r="D294" s="186"/>
      <c r="E294" s="187"/>
      <c r="F294" s="162" t="s">
        <v>125</v>
      </c>
      <c r="H294" s="2"/>
      <c r="J294" s="68"/>
    </row>
    <row r="295" spans="1:11" x14ac:dyDescent="0.25">
      <c r="A295" s="2" t="s">
        <v>167</v>
      </c>
      <c r="B295" s="2"/>
      <c r="C295" s="2"/>
      <c r="D295" s="2"/>
      <c r="E295" s="174">
        <v>2025</v>
      </c>
      <c r="F295" s="174">
        <v>2024</v>
      </c>
      <c r="H295" s="2"/>
      <c r="J295" s="68"/>
    </row>
    <row r="296" spans="1:11" ht="15.75" thickBot="1" x14ac:dyDescent="0.3">
      <c r="A296" s="2" t="s">
        <v>237</v>
      </c>
      <c r="B296" s="2"/>
      <c r="C296" s="2"/>
      <c r="D296" s="2"/>
      <c r="E296" s="256">
        <v>119100.01</v>
      </c>
      <c r="F296" s="257">
        <v>435578</v>
      </c>
      <c r="H296" s="2"/>
      <c r="J296" s="68"/>
    </row>
    <row r="297" spans="1:11" ht="15.75" thickTop="1" x14ac:dyDescent="0.25">
      <c r="A297" s="2"/>
      <c r="B297" s="2"/>
      <c r="C297" s="2"/>
      <c r="D297" s="2"/>
      <c r="E297" s="222"/>
      <c r="F297" s="222"/>
      <c r="H297" s="2"/>
    </row>
    <row r="298" spans="1:11" x14ac:dyDescent="0.25">
      <c r="A298" s="73"/>
      <c r="B298" s="73"/>
      <c r="C298" s="2"/>
      <c r="D298" s="2"/>
      <c r="E298" s="91"/>
      <c r="F298" s="196"/>
      <c r="G298" s="196"/>
      <c r="H298" s="2"/>
      <c r="J298" s="68"/>
    </row>
    <row r="299" spans="1:11" x14ac:dyDescent="0.25">
      <c r="A299" s="73"/>
      <c r="B299" s="73"/>
      <c r="C299" s="2"/>
      <c r="D299" s="2"/>
      <c r="E299" s="91"/>
      <c r="F299" s="196"/>
      <c r="G299" s="196"/>
      <c r="H299" s="2"/>
      <c r="J299" s="68"/>
    </row>
    <row r="300" spans="1:11" x14ac:dyDescent="0.25">
      <c r="A300" s="73"/>
      <c r="B300" s="73"/>
      <c r="C300" s="2"/>
      <c r="D300" s="2"/>
      <c r="E300" s="91"/>
      <c r="F300" s="196"/>
      <c r="G300" s="196"/>
      <c r="H300" s="2"/>
      <c r="J300" s="68"/>
    </row>
    <row r="301" spans="1:11" x14ac:dyDescent="0.25">
      <c r="A301" s="73"/>
      <c r="B301" s="73"/>
      <c r="C301" s="2"/>
      <c r="D301" s="2"/>
      <c r="E301" s="91"/>
      <c r="F301" s="196"/>
      <c r="G301" s="196"/>
      <c r="H301" s="2"/>
      <c r="J301" s="68"/>
    </row>
    <row r="302" spans="1:11" x14ac:dyDescent="0.25">
      <c r="A302" s="73"/>
      <c r="B302" s="73"/>
      <c r="C302" s="2"/>
      <c r="D302" s="2"/>
      <c r="E302" s="91"/>
      <c r="F302" s="196"/>
      <c r="G302" s="196"/>
      <c r="H302" s="2"/>
      <c r="J302" s="68"/>
    </row>
    <row r="303" spans="1:11" x14ac:dyDescent="0.25">
      <c r="A303" s="2"/>
      <c r="B303" s="2"/>
      <c r="C303" s="2"/>
      <c r="D303" s="2"/>
      <c r="E303" s="91"/>
      <c r="F303" s="91"/>
      <c r="G303" s="91"/>
      <c r="H303" s="2"/>
      <c r="J303" s="68"/>
    </row>
    <row r="304" spans="1:11" x14ac:dyDescent="0.25">
      <c r="A304" s="160" t="s">
        <v>133</v>
      </c>
      <c r="B304" s="186"/>
      <c r="C304" s="186"/>
      <c r="D304" s="186"/>
      <c r="E304" s="187"/>
      <c r="F304" s="229" t="s">
        <v>160</v>
      </c>
      <c r="H304" s="2"/>
      <c r="J304" s="68"/>
      <c r="K304" s="83"/>
    </row>
    <row r="305" spans="1:11" x14ac:dyDescent="0.25">
      <c r="A305" s="174" t="s">
        <v>48</v>
      </c>
      <c r="B305" s="2"/>
      <c r="C305" s="2"/>
      <c r="D305" s="2"/>
      <c r="E305" s="174">
        <v>2025</v>
      </c>
      <c r="F305" s="174">
        <v>2024</v>
      </c>
      <c r="H305" s="2"/>
      <c r="J305" s="68"/>
      <c r="K305" s="84"/>
    </row>
    <row r="306" spans="1:11" x14ac:dyDescent="0.25">
      <c r="A306" s="2" t="s">
        <v>66</v>
      </c>
      <c r="B306" s="2"/>
      <c r="C306" s="2"/>
      <c r="D306" s="2"/>
      <c r="E306" s="91">
        <v>5464351.46</v>
      </c>
      <c r="F306" s="91">
        <v>5871801.4699999997</v>
      </c>
      <c r="H306" s="91"/>
      <c r="I306" s="68"/>
      <c r="J306" s="68"/>
      <c r="K306" s="84"/>
    </row>
    <row r="307" spans="1:11" x14ac:dyDescent="0.25">
      <c r="A307" s="2" t="s">
        <v>134</v>
      </c>
      <c r="B307" s="2"/>
      <c r="C307" s="2"/>
      <c r="D307" s="2"/>
      <c r="E307" s="91">
        <v>14162192.42</v>
      </c>
      <c r="F307" s="91">
        <v>10384830.16</v>
      </c>
      <c r="H307" s="91"/>
      <c r="I307" s="68"/>
      <c r="J307" s="68"/>
      <c r="K307" s="84"/>
    </row>
    <row r="308" spans="1:11" x14ac:dyDescent="0.25">
      <c r="A308" s="2" t="s">
        <v>135</v>
      </c>
      <c r="B308" s="2"/>
      <c r="C308" s="2"/>
      <c r="D308" s="2"/>
      <c r="E308" s="91">
        <v>684799.98</v>
      </c>
      <c r="F308" s="91">
        <v>4904960.66</v>
      </c>
      <c r="H308" s="91"/>
      <c r="I308" s="68"/>
      <c r="J308" s="68"/>
      <c r="K308" s="84"/>
    </row>
    <row r="309" spans="1:11" x14ac:dyDescent="0.25">
      <c r="A309" s="2" t="s">
        <v>172</v>
      </c>
      <c r="B309" s="2"/>
      <c r="C309" s="2"/>
      <c r="D309" s="2"/>
      <c r="E309" s="91">
        <v>2385538.88</v>
      </c>
      <c r="F309" s="91">
        <v>18789683.52</v>
      </c>
      <c r="H309" s="91"/>
      <c r="I309" s="68"/>
      <c r="J309" s="68"/>
      <c r="K309" s="84"/>
    </row>
    <row r="310" spans="1:11" x14ac:dyDescent="0.25">
      <c r="A310" s="2" t="s">
        <v>173</v>
      </c>
      <c r="B310" s="2"/>
      <c r="C310" s="2"/>
      <c r="D310" s="2"/>
      <c r="E310" s="91">
        <v>1270120.8600000001</v>
      </c>
      <c r="F310" s="91">
        <v>599639.93999999994</v>
      </c>
      <c r="H310" s="91"/>
      <c r="I310" s="68"/>
      <c r="J310" s="68"/>
      <c r="K310" s="84"/>
    </row>
    <row r="311" spans="1:11" x14ac:dyDescent="0.25">
      <c r="A311" s="2" t="s">
        <v>136</v>
      </c>
      <c r="B311" s="2"/>
      <c r="C311" s="2"/>
      <c r="D311" s="2"/>
      <c r="E311" s="91">
        <v>1163528.19</v>
      </c>
      <c r="F311" s="91">
        <v>2280213.11</v>
      </c>
      <c r="H311" s="91"/>
      <c r="I311" s="68"/>
      <c r="J311" s="68"/>
      <c r="K311" s="84"/>
    </row>
    <row r="312" spans="1:11" x14ac:dyDescent="0.25">
      <c r="A312" s="2" t="s">
        <v>137</v>
      </c>
      <c r="B312" s="2"/>
      <c r="C312" s="2"/>
      <c r="D312" s="2"/>
      <c r="E312" s="91">
        <v>2066430.88</v>
      </c>
      <c r="F312" s="91">
        <v>1724803.47</v>
      </c>
      <c r="H312" s="91"/>
      <c r="I312" s="68"/>
      <c r="J312" s="68"/>
      <c r="K312" s="84"/>
    </row>
    <row r="313" spans="1:11" x14ac:dyDescent="0.25">
      <c r="A313" s="2" t="s">
        <v>138</v>
      </c>
      <c r="B313" s="2"/>
      <c r="C313" s="2"/>
      <c r="D313" s="2"/>
      <c r="E313" s="91">
        <v>5722240.4500000002</v>
      </c>
      <c r="F313" s="91">
        <v>8812282.5099999998</v>
      </c>
      <c r="H313" s="91"/>
      <c r="I313" s="68"/>
      <c r="J313" s="68"/>
      <c r="K313" s="84"/>
    </row>
    <row r="314" spans="1:11" x14ac:dyDescent="0.25">
      <c r="A314" s="2" t="s">
        <v>67</v>
      </c>
      <c r="B314" s="2"/>
      <c r="C314" s="2"/>
      <c r="D314" s="2"/>
      <c r="E314" s="175">
        <v>350608.91</v>
      </c>
      <c r="F314" s="175">
        <v>482269.82</v>
      </c>
      <c r="H314" s="91"/>
      <c r="I314" s="68"/>
      <c r="J314" s="68"/>
      <c r="K314" s="84"/>
    </row>
    <row r="315" spans="1:11" ht="15.75" thickBot="1" x14ac:dyDescent="0.3">
      <c r="A315" s="73" t="s">
        <v>58</v>
      </c>
      <c r="B315" s="2"/>
      <c r="C315" s="2"/>
      <c r="D315" s="2"/>
      <c r="E315" s="177">
        <f>SUM(E306:E314)</f>
        <v>33269812.029999997</v>
      </c>
      <c r="F315" s="177">
        <f>SUM(F306:F314)</f>
        <v>53850484.659999996</v>
      </c>
      <c r="H315" s="91"/>
      <c r="J315" s="68"/>
    </row>
    <row r="316" spans="1:11" ht="15.75" thickTop="1" x14ac:dyDescent="0.25">
      <c r="A316" s="2"/>
      <c r="B316" s="2"/>
      <c r="C316" s="2"/>
      <c r="D316" s="2"/>
      <c r="E316" s="91"/>
      <c r="F316" s="91"/>
      <c r="G316" s="91"/>
      <c r="H316" s="2"/>
      <c r="J316" s="68"/>
    </row>
    <row r="317" spans="1:11" x14ac:dyDescent="0.25">
      <c r="A317" s="2"/>
      <c r="B317" s="2"/>
      <c r="C317" s="2"/>
      <c r="D317" s="2"/>
      <c r="E317" s="91"/>
      <c r="F317" s="91"/>
      <c r="G317" s="91"/>
      <c r="H317" s="2"/>
      <c r="J317" s="68"/>
    </row>
    <row r="318" spans="1:11" x14ac:dyDescent="0.25">
      <c r="A318" s="160" t="s">
        <v>139</v>
      </c>
      <c r="B318" s="186"/>
      <c r="C318" s="186"/>
      <c r="D318" s="186"/>
      <c r="E318" s="187"/>
      <c r="F318" s="229" t="s">
        <v>140</v>
      </c>
      <c r="H318" s="2"/>
      <c r="J318" s="68"/>
    </row>
    <row r="319" spans="1:11" x14ac:dyDescent="0.25">
      <c r="A319" s="2" t="s">
        <v>295</v>
      </c>
      <c r="B319" s="2"/>
      <c r="C319" s="2"/>
      <c r="D319" s="2"/>
      <c r="E319" s="91"/>
      <c r="F319" s="91"/>
      <c r="G319" s="91"/>
      <c r="H319" s="2"/>
      <c r="J319" s="68"/>
    </row>
    <row r="320" spans="1:11" x14ac:dyDescent="0.25">
      <c r="A320" s="174" t="s">
        <v>48</v>
      </c>
      <c r="B320" s="2"/>
      <c r="C320" s="2"/>
      <c r="D320" s="2"/>
      <c r="E320" s="174">
        <v>2025</v>
      </c>
      <c r="F320" s="174">
        <v>2024</v>
      </c>
      <c r="H320" s="2"/>
      <c r="J320" s="68"/>
    </row>
    <row r="321" spans="1:11" x14ac:dyDescent="0.25">
      <c r="A321" s="2" t="s">
        <v>141</v>
      </c>
      <c r="B321" s="2"/>
      <c r="C321" s="2"/>
      <c r="D321" s="2"/>
      <c r="E321" s="91">
        <v>15866657.039999999</v>
      </c>
      <c r="F321" s="91">
        <v>30946505.359999999</v>
      </c>
      <c r="H321" s="2"/>
      <c r="J321" s="68"/>
      <c r="K321" s="68"/>
    </row>
    <row r="322" spans="1:11" x14ac:dyDescent="0.25">
      <c r="A322" s="2" t="s">
        <v>142</v>
      </c>
      <c r="B322" s="2"/>
      <c r="C322" s="2"/>
      <c r="D322" s="2"/>
      <c r="E322" s="175">
        <f>E152</f>
        <v>184702.86</v>
      </c>
      <c r="F322" s="175">
        <v>81886.86</v>
      </c>
      <c r="H322" s="2"/>
      <c r="J322" s="68"/>
    </row>
    <row r="323" spans="1:11" ht="15.75" thickBot="1" x14ac:dyDescent="0.3">
      <c r="A323" s="73" t="s">
        <v>143</v>
      </c>
      <c r="B323" s="73"/>
      <c r="C323" s="2"/>
      <c r="D323" s="2"/>
      <c r="E323" s="231">
        <f>SUM(E321:E322)</f>
        <v>16051359.899999999</v>
      </c>
      <c r="F323" s="240">
        <f>SUM(F321:F322)</f>
        <v>31028392.219999999</v>
      </c>
      <c r="H323" s="2"/>
      <c r="J323" s="68"/>
    </row>
    <row r="324" spans="1:11" ht="15.75" thickTop="1" x14ac:dyDescent="0.25">
      <c r="A324" s="2"/>
      <c r="B324" s="2"/>
      <c r="C324" s="2"/>
      <c r="D324" s="2"/>
      <c r="E324" s="91"/>
      <c r="F324" s="91"/>
      <c r="G324" s="91"/>
      <c r="H324" s="2"/>
      <c r="J324" s="68"/>
    </row>
    <row r="325" spans="1:11" x14ac:dyDescent="0.25">
      <c r="A325" s="2"/>
      <c r="B325" s="2"/>
      <c r="C325" s="2"/>
      <c r="D325" s="2"/>
      <c r="E325" s="91"/>
      <c r="F325" s="91"/>
      <c r="G325" s="91"/>
      <c r="H325" s="2"/>
      <c r="J325" s="68"/>
    </row>
    <row r="326" spans="1:11" x14ac:dyDescent="0.25">
      <c r="A326" s="2"/>
      <c r="B326" s="2"/>
      <c r="C326" s="2"/>
      <c r="D326" s="2"/>
      <c r="E326" s="91"/>
      <c r="F326" s="91"/>
      <c r="G326" s="91"/>
      <c r="H326" s="2"/>
      <c r="J326" s="68"/>
    </row>
    <row r="327" spans="1:11" x14ac:dyDescent="0.25">
      <c r="A327" s="2"/>
      <c r="B327" s="2"/>
      <c r="C327" s="2"/>
      <c r="D327" s="2"/>
      <c r="E327" s="91"/>
      <c r="F327" s="91"/>
      <c r="G327" s="91"/>
      <c r="H327" s="2"/>
      <c r="J327" s="68"/>
    </row>
    <row r="328" spans="1:11" x14ac:dyDescent="0.25">
      <c r="A328" s="2"/>
      <c r="B328" s="2"/>
      <c r="C328" s="2"/>
      <c r="D328" s="2"/>
      <c r="E328" s="91"/>
      <c r="F328" s="91"/>
      <c r="G328" s="91"/>
      <c r="H328" s="2"/>
      <c r="J328" s="68"/>
    </row>
    <row r="329" spans="1:11" x14ac:dyDescent="0.25">
      <c r="A329" s="2"/>
      <c r="B329" s="2"/>
      <c r="C329" s="2"/>
      <c r="D329" s="2"/>
      <c r="E329" s="91"/>
      <c r="F329" s="91"/>
      <c r="G329" s="91"/>
      <c r="H329" s="2"/>
      <c r="J329" s="68"/>
    </row>
    <row r="330" spans="1:11" x14ac:dyDescent="0.25">
      <c r="A330" s="160" t="s">
        <v>144</v>
      </c>
      <c r="B330" s="160"/>
      <c r="C330" s="186"/>
      <c r="D330" s="186"/>
      <c r="E330" s="187"/>
      <c r="F330" s="162" t="s">
        <v>145</v>
      </c>
      <c r="H330" s="2"/>
      <c r="J330" s="68"/>
      <c r="K330" s="85"/>
    </row>
    <row r="331" spans="1:11" x14ac:dyDescent="0.25">
      <c r="A331" s="2" t="s">
        <v>296</v>
      </c>
      <c r="B331" s="73"/>
      <c r="C331" s="2"/>
      <c r="D331" s="2"/>
      <c r="E331" s="91"/>
      <c r="F331" s="174"/>
      <c r="G331" s="91"/>
      <c r="H331" s="2"/>
      <c r="J331" s="68"/>
      <c r="K331" s="86"/>
    </row>
    <row r="332" spans="1:11" x14ac:dyDescent="0.25">
      <c r="A332" s="174" t="s">
        <v>48</v>
      </c>
      <c r="B332" s="73"/>
      <c r="C332" s="2"/>
      <c r="D332" s="2"/>
      <c r="E332" s="174">
        <v>2025</v>
      </c>
      <c r="F332" s="174">
        <v>2024</v>
      </c>
      <c r="H332" s="2"/>
      <c r="K332" s="86"/>
    </row>
    <row r="333" spans="1:11" x14ac:dyDescent="0.25">
      <c r="A333" s="73" t="s">
        <v>193</v>
      </c>
      <c r="B333" s="73"/>
      <c r="C333" s="73"/>
      <c r="D333" s="232"/>
      <c r="E333" s="2"/>
      <c r="F333" s="2"/>
      <c r="H333" s="2"/>
      <c r="K333" s="86"/>
    </row>
    <row r="334" spans="1:11" x14ac:dyDescent="0.25">
      <c r="A334" s="2" t="s">
        <v>146</v>
      </c>
      <c r="B334" s="73"/>
      <c r="C334" s="73"/>
      <c r="D334" s="248" t="s">
        <v>122</v>
      </c>
      <c r="E334" s="258">
        <v>70950646.75</v>
      </c>
      <c r="F334" s="181">
        <v>108937446.45</v>
      </c>
      <c r="H334" s="2"/>
    </row>
    <row r="335" spans="1:11" x14ac:dyDescent="0.25">
      <c r="A335" s="2"/>
      <c r="B335" s="2"/>
      <c r="C335" s="73"/>
      <c r="D335" s="2"/>
      <c r="E335" s="91"/>
      <c r="F335" s="91"/>
      <c r="G335" s="174"/>
      <c r="H335" s="2"/>
    </row>
    <row r="336" spans="1:11" x14ac:dyDescent="0.25">
      <c r="A336" s="73" t="s">
        <v>297</v>
      </c>
      <c r="B336" s="73"/>
      <c r="C336" s="73"/>
      <c r="D336" s="2"/>
      <c r="E336" s="91"/>
      <c r="F336" s="91"/>
      <c r="G336" s="174"/>
      <c r="H336" s="2"/>
    </row>
    <row r="337" spans="1:11" x14ac:dyDescent="0.25">
      <c r="A337" s="2" t="s">
        <v>147</v>
      </c>
      <c r="B337" s="2"/>
      <c r="C337" s="73"/>
      <c r="D337" s="2"/>
      <c r="E337" s="181">
        <v>32742697.780000001</v>
      </c>
      <c r="F337" s="181">
        <v>2591292.67</v>
      </c>
      <c r="H337" s="2"/>
    </row>
    <row r="338" spans="1:11" x14ac:dyDescent="0.25">
      <c r="A338" s="2" t="s">
        <v>148</v>
      </c>
      <c r="B338" s="2"/>
      <c r="C338" s="73"/>
      <c r="D338" s="2"/>
      <c r="E338" s="233">
        <v>440775.11</v>
      </c>
      <c r="F338" s="233">
        <v>320504.68</v>
      </c>
      <c r="H338" s="2"/>
    </row>
    <row r="339" spans="1:11" x14ac:dyDescent="0.25">
      <c r="A339" s="2"/>
      <c r="B339" s="2"/>
      <c r="C339" s="73"/>
      <c r="D339" s="248" t="s">
        <v>122</v>
      </c>
      <c r="E339" s="234">
        <f>SUM(E337:E338)</f>
        <v>33183472.890000001</v>
      </c>
      <c r="F339" s="234">
        <f>SUM(F337:F338)</f>
        <v>2911797.35</v>
      </c>
      <c r="H339" s="2"/>
      <c r="J339" s="68"/>
      <c r="K339" s="88"/>
    </row>
    <row r="340" spans="1:11" x14ac:dyDescent="0.25">
      <c r="A340" s="2"/>
      <c r="B340" s="2"/>
      <c r="C340" s="73"/>
      <c r="D340" s="2"/>
      <c r="E340" s="181"/>
      <c r="F340" s="181"/>
      <c r="H340" s="174"/>
      <c r="J340" s="93"/>
      <c r="K340" s="88"/>
    </row>
    <row r="341" spans="1:11" x14ac:dyDescent="0.25">
      <c r="A341" s="2" t="s">
        <v>149</v>
      </c>
      <c r="B341" s="2"/>
      <c r="C341" s="73"/>
      <c r="D341" s="2"/>
      <c r="E341" s="181">
        <v>1454741.66</v>
      </c>
      <c r="F341" s="181">
        <v>1220482.71</v>
      </c>
      <c r="H341" s="181"/>
      <c r="I341" s="87"/>
      <c r="J341" s="94"/>
      <c r="K341" s="88"/>
    </row>
    <row r="342" spans="1:11" x14ac:dyDescent="0.25">
      <c r="A342" s="2" t="s">
        <v>150</v>
      </c>
      <c r="B342" s="2"/>
      <c r="C342" s="73"/>
      <c r="D342" s="2"/>
      <c r="E342" s="181">
        <v>697625</v>
      </c>
      <c r="F342" s="181">
        <v>627950</v>
      </c>
      <c r="H342" s="181"/>
      <c r="I342" s="87"/>
      <c r="J342" s="94"/>
      <c r="K342" s="88"/>
    </row>
    <row r="343" spans="1:11" x14ac:dyDescent="0.25">
      <c r="A343" s="2" t="s">
        <v>192</v>
      </c>
      <c r="B343" s="2"/>
      <c r="C343" s="73"/>
      <c r="D343" s="2"/>
      <c r="E343" s="181">
        <v>0</v>
      </c>
      <c r="F343" s="181">
        <v>7200</v>
      </c>
      <c r="H343" s="181"/>
      <c r="I343" s="87"/>
      <c r="J343" s="94"/>
      <c r="K343" s="88"/>
    </row>
    <row r="344" spans="1:11" x14ac:dyDescent="0.25">
      <c r="A344" s="2" t="s">
        <v>151</v>
      </c>
      <c r="B344" s="2"/>
      <c r="C344" s="73"/>
      <c r="D344" s="2"/>
      <c r="E344" s="181">
        <v>2200391.5099999998</v>
      </c>
      <c r="F344" s="181">
        <v>2060708.4</v>
      </c>
      <c r="H344" s="181"/>
      <c r="I344" s="87"/>
      <c r="J344" s="94"/>
      <c r="K344" s="88"/>
    </row>
    <row r="345" spans="1:11" x14ac:dyDescent="0.25">
      <c r="A345" s="2" t="s">
        <v>322</v>
      </c>
      <c r="B345" s="2"/>
      <c r="C345" s="73"/>
      <c r="D345" s="2"/>
      <c r="E345" s="258">
        <v>5920825.5300000003</v>
      </c>
      <c r="F345" s="181"/>
      <c r="H345" s="181"/>
      <c r="I345" s="75"/>
      <c r="J345" s="95"/>
      <c r="K345" s="86"/>
    </row>
    <row r="346" spans="1:11" x14ac:dyDescent="0.25">
      <c r="A346" s="2" t="s">
        <v>152</v>
      </c>
      <c r="B346" s="2"/>
      <c r="C346" s="73"/>
      <c r="D346" s="2"/>
      <c r="E346" s="181">
        <v>1598762.18</v>
      </c>
      <c r="F346" s="181">
        <v>564580.73</v>
      </c>
      <c r="H346" s="2"/>
      <c r="I346" s="75"/>
      <c r="J346" s="95"/>
      <c r="K346" s="86"/>
    </row>
    <row r="347" spans="1:11" x14ac:dyDescent="0.25">
      <c r="A347" s="2" t="s">
        <v>153</v>
      </c>
      <c r="B347" s="2"/>
      <c r="C347" s="73"/>
      <c r="D347" s="2"/>
      <c r="E347" s="181">
        <v>7586680.5899999999</v>
      </c>
      <c r="F347" s="181">
        <v>4261325.4400000004</v>
      </c>
      <c r="H347" s="2"/>
      <c r="I347" s="75"/>
      <c r="J347" s="95"/>
      <c r="K347" s="86"/>
    </row>
    <row r="348" spans="1:11" x14ac:dyDescent="0.25">
      <c r="A348" s="2" t="s">
        <v>154</v>
      </c>
      <c r="B348" s="2"/>
      <c r="C348" s="73"/>
      <c r="D348" s="2"/>
      <c r="E348" s="181">
        <v>1482000</v>
      </c>
      <c r="F348" s="181">
        <v>1056290.3</v>
      </c>
      <c r="H348" s="2"/>
      <c r="I348" s="75"/>
      <c r="J348" s="95"/>
      <c r="K348" s="86"/>
    </row>
    <row r="349" spans="1:11" x14ac:dyDescent="0.25">
      <c r="A349" s="2" t="s">
        <v>298</v>
      </c>
      <c r="B349" s="2"/>
      <c r="C349" s="73"/>
      <c r="D349" s="2"/>
      <c r="E349" s="181">
        <v>48500</v>
      </c>
      <c r="F349" s="181"/>
      <c r="H349" s="2"/>
      <c r="I349" s="75"/>
      <c r="J349" s="95"/>
      <c r="K349" s="86"/>
    </row>
    <row r="350" spans="1:11" x14ac:dyDescent="0.25">
      <c r="A350" s="2" t="s">
        <v>299</v>
      </c>
      <c r="B350" s="2"/>
      <c r="C350" s="73"/>
      <c r="D350" s="2"/>
      <c r="E350" s="181">
        <v>512365.52</v>
      </c>
      <c r="F350" s="181"/>
      <c r="H350" s="2"/>
      <c r="I350" s="75"/>
      <c r="J350" s="95"/>
      <c r="K350" s="86"/>
    </row>
    <row r="351" spans="1:11" x14ac:dyDescent="0.25">
      <c r="A351" s="2"/>
      <c r="B351" s="2"/>
      <c r="C351" s="73"/>
      <c r="D351" s="248" t="s">
        <v>122</v>
      </c>
      <c r="E351" s="234">
        <f>SUM(E341:E350)</f>
        <v>21501891.989999998</v>
      </c>
      <c r="F351" s="234">
        <f>SUM(F341:F348)</f>
        <v>9798537.5800000019</v>
      </c>
      <c r="H351" s="2"/>
      <c r="J351" s="68"/>
      <c r="K351" s="88"/>
    </row>
    <row r="352" spans="1:11" ht="15.75" thickBot="1" x14ac:dyDescent="0.3">
      <c r="A352" s="73" t="s">
        <v>155</v>
      </c>
      <c r="B352" s="2"/>
      <c r="C352" s="2"/>
      <c r="D352" s="2"/>
      <c r="E352" s="235">
        <f>+E334+E337+E338+E351</f>
        <v>125636011.63</v>
      </c>
      <c r="F352" s="235">
        <f>+F334+F337+F338+F351</f>
        <v>121647781.38000001</v>
      </c>
      <c r="H352" s="2"/>
      <c r="I352" s="72"/>
      <c r="J352" s="68"/>
      <c r="K352" s="88"/>
    </row>
    <row r="353" spans="1:11" ht="15.75" thickTop="1" x14ac:dyDescent="0.25">
      <c r="A353" s="185"/>
      <c r="B353" s="73"/>
      <c r="C353" s="73"/>
      <c r="D353" s="2"/>
      <c r="E353" s="91"/>
      <c r="F353" s="198"/>
      <c r="G353" s="198"/>
      <c r="H353" s="91"/>
      <c r="J353" s="68"/>
      <c r="K353" s="88"/>
    </row>
    <row r="354" spans="1:11" x14ac:dyDescent="0.25">
      <c r="A354" s="160" t="s">
        <v>156</v>
      </c>
      <c r="B354" s="160"/>
      <c r="C354" s="186"/>
      <c r="D354" s="186"/>
      <c r="E354" s="187"/>
      <c r="F354" s="162" t="s">
        <v>161</v>
      </c>
      <c r="H354" s="2"/>
      <c r="J354" s="68"/>
      <c r="K354" s="88"/>
    </row>
    <row r="355" spans="1:11" x14ac:dyDescent="0.25">
      <c r="A355" s="2" t="s">
        <v>319</v>
      </c>
      <c r="B355" s="73"/>
      <c r="C355" s="73"/>
      <c r="D355" s="2"/>
      <c r="E355" s="91"/>
      <c r="H355" s="2"/>
      <c r="J355" s="68"/>
      <c r="K355" s="88"/>
    </row>
    <row r="356" spans="1:11" x14ac:dyDescent="0.25">
      <c r="A356" s="2"/>
      <c r="B356" s="73"/>
      <c r="C356" s="73"/>
      <c r="D356" s="2"/>
      <c r="E356" s="174">
        <v>2025</v>
      </c>
      <c r="F356" s="174">
        <v>2024</v>
      </c>
      <c r="H356" s="2"/>
      <c r="J356" s="68"/>
      <c r="K356" s="88"/>
    </row>
    <row r="357" spans="1:11" x14ac:dyDescent="0.25">
      <c r="A357" s="2" t="s">
        <v>177</v>
      </c>
      <c r="B357" s="73"/>
      <c r="C357" s="2"/>
      <c r="D357" s="2"/>
      <c r="E357" s="91">
        <v>4200</v>
      </c>
      <c r="F357" s="91">
        <v>4200</v>
      </c>
      <c r="H357" s="2"/>
      <c r="J357" s="68"/>
      <c r="K357" s="88"/>
    </row>
    <row r="358" spans="1:11" x14ac:dyDescent="0.25">
      <c r="A358" s="2" t="s">
        <v>176</v>
      </c>
      <c r="B358" s="73"/>
      <c r="C358" s="2"/>
      <c r="D358" s="2"/>
      <c r="E358" s="181">
        <v>303426.77</v>
      </c>
      <c r="F358" s="181">
        <v>261222.58</v>
      </c>
      <c r="G358" s="259"/>
      <c r="H358" s="2"/>
      <c r="J358" s="68"/>
      <c r="K358" s="88"/>
    </row>
    <row r="359" spans="1:11" x14ac:dyDescent="0.25">
      <c r="A359" s="2" t="s">
        <v>238</v>
      </c>
      <c r="B359" s="73"/>
      <c r="C359" s="2"/>
      <c r="D359" s="2"/>
      <c r="E359" s="181">
        <v>30005.25</v>
      </c>
      <c r="F359" s="181">
        <v>33807.300000000003</v>
      </c>
      <c r="G359" s="259"/>
      <c r="H359" s="2"/>
      <c r="J359" s="68"/>
      <c r="K359" s="88"/>
    </row>
    <row r="360" spans="1:11" x14ac:dyDescent="0.25">
      <c r="A360" s="2" t="s">
        <v>174</v>
      </c>
      <c r="B360" s="73"/>
      <c r="C360" s="2"/>
      <c r="D360" s="2"/>
      <c r="E360" s="181">
        <v>21500</v>
      </c>
      <c r="F360" s="181">
        <v>9850</v>
      </c>
      <c r="H360" s="2"/>
      <c r="J360" s="68"/>
      <c r="K360" s="88"/>
    </row>
    <row r="361" spans="1:11" x14ac:dyDescent="0.25">
      <c r="A361" s="2" t="s">
        <v>175</v>
      </c>
      <c r="B361" s="73"/>
      <c r="C361" s="2"/>
      <c r="D361" s="2"/>
      <c r="E361" s="181">
        <v>387113.32</v>
      </c>
      <c r="F361" s="181">
        <v>485133.83</v>
      </c>
      <c r="H361" s="2"/>
      <c r="J361" s="68"/>
      <c r="K361" s="88"/>
    </row>
    <row r="362" spans="1:11" x14ac:dyDescent="0.25">
      <c r="A362" s="2" t="s">
        <v>300</v>
      </c>
      <c r="B362" s="73"/>
      <c r="C362" s="2"/>
      <c r="D362" s="2"/>
      <c r="E362" s="181"/>
      <c r="H362" s="2"/>
      <c r="J362" s="68"/>
      <c r="K362" s="88"/>
    </row>
    <row r="363" spans="1:11" x14ac:dyDescent="0.25">
      <c r="A363" s="2" t="s">
        <v>301</v>
      </c>
      <c r="B363" s="73"/>
      <c r="C363" s="2"/>
      <c r="D363" s="2"/>
      <c r="E363" s="181">
        <v>3020</v>
      </c>
      <c r="F363" s="181">
        <v>5000</v>
      </c>
      <c r="H363" s="2"/>
      <c r="J363" s="68"/>
      <c r="K363" s="88"/>
    </row>
    <row r="364" spans="1:11" ht="15.75" thickBot="1" x14ac:dyDescent="0.3">
      <c r="A364" s="73" t="s">
        <v>234</v>
      </c>
      <c r="B364" s="73"/>
      <c r="C364" s="2"/>
      <c r="D364" s="248"/>
      <c r="E364" s="235">
        <f>SUM(E357:E363)</f>
        <v>749265.34000000008</v>
      </c>
      <c r="F364" s="235">
        <f>SUM(F357:F363)</f>
        <v>799213.71</v>
      </c>
      <c r="H364" s="2"/>
      <c r="I364" s="87"/>
      <c r="J364" s="68"/>
    </row>
    <row r="365" spans="1:11" ht="15.75" thickTop="1" x14ac:dyDescent="0.25">
      <c r="A365" s="2"/>
      <c r="B365" s="2"/>
      <c r="C365" s="2"/>
      <c r="D365" s="2"/>
      <c r="E365" s="91"/>
      <c r="F365" s="2"/>
      <c r="G365" s="2"/>
      <c r="H365" s="77"/>
      <c r="J365" s="68"/>
    </row>
    <row r="366" spans="1:11" x14ac:dyDescent="0.25">
      <c r="A366" s="185" t="s">
        <v>302</v>
      </c>
      <c r="C366" s="174" t="s">
        <v>303</v>
      </c>
      <c r="D366" s="174"/>
      <c r="E366" s="71" t="s">
        <v>304</v>
      </c>
      <c r="F366" s="2"/>
      <c r="G366" s="2"/>
      <c r="H366" s="77"/>
      <c r="J366" s="68"/>
    </row>
    <row r="367" spans="1:11" x14ac:dyDescent="0.25">
      <c r="A367" s="185"/>
      <c r="C367" s="248"/>
      <c r="D367" s="248"/>
      <c r="F367" s="2"/>
      <c r="G367" s="2"/>
      <c r="H367" s="77"/>
      <c r="J367" s="68"/>
    </row>
    <row r="368" spans="1:11" x14ac:dyDescent="0.25">
      <c r="A368" s="260"/>
      <c r="C368" s="261"/>
      <c r="D368" s="248"/>
      <c r="E368" s="262"/>
      <c r="F368" s="263"/>
      <c r="G368" s="2"/>
      <c r="H368" s="77"/>
      <c r="J368" s="68"/>
    </row>
    <row r="369" spans="1:10" x14ac:dyDescent="0.25">
      <c r="A369" s="264" t="s">
        <v>305</v>
      </c>
      <c r="C369" s="264" t="s">
        <v>306</v>
      </c>
      <c r="D369" s="264"/>
      <c r="E369" s="71" t="s">
        <v>307</v>
      </c>
      <c r="F369" s="2"/>
      <c r="G369" s="2"/>
      <c r="H369" s="77"/>
      <c r="J369" s="68"/>
    </row>
    <row r="370" spans="1:10" x14ac:dyDescent="0.25">
      <c r="A370" s="264" t="s">
        <v>308</v>
      </c>
      <c r="C370" s="264" t="s">
        <v>309</v>
      </c>
      <c r="D370" s="264"/>
      <c r="E370" s="264" t="s">
        <v>310</v>
      </c>
      <c r="F370" s="185"/>
      <c r="G370" s="225"/>
      <c r="J370" s="68"/>
    </row>
    <row r="371" spans="1:10" x14ac:dyDescent="0.25">
      <c r="A371" s="185"/>
      <c r="F371" s="185"/>
      <c r="G371" s="225"/>
      <c r="J371" s="68"/>
    </row>
    <row r="372" spans="1:10" x14ac:dyDescent="0.25">
      <c r="A372" s="185"/>
      <c r="B372" s="239"/>
      <c r="C372" s="239"/>
      <c r="F372" s="185"/>
      <c r="G372" s="225"/>
      <c r="J372" s="68"/>
    </row>
    <row r="373" spans="1:10" x14ac:dyDescent="0.25">
      <c r="F373" s="185"/>
      <c r="G373" s="225"/>
      <c r="J373" s="68"/>
    </row>
    <row r="374" spans="1:10" x14ac:dyDescent="0.25">
      <c r="A374" s="185"/>
      <c r="B374" s="248"/>
      <c r="C374" s="248"/>
      <c r="D374" s="238"/>
      <c r="F374" s="185"/>
      <c r="G374" s="225"/>
      <c r="J374" s="68"/>
    </row>
    <row r="375" spans="1:10" x14ac:dyDescent="0.25">
      <c r="F375" s="185"/>
      <c r="G375" s="225"/>
      <c r="J375" s="68"/>
    </row>
    <row r="376" spans="1:10" x14ac:dyDescent="0.25">
      <c r="F376" s="185"/>
      <c r="G376" s="225"/>
      <c r="J376" s="68"/>
    </row>
    <row r="377" spans="1:10" x14ac:dyDescent="0.25">
      <c r="F377" s="185"/>
      <c r="G377" s="225"/>
      <c r="J377" s="68"/>
    </row>
    <row r="378" spans="1:10" x14ac:dyDescent="0.25">
      <c r="F378" s="185"/>
      <c r="G378" s="225"/>
      <c r="J378" s="68"/>
    </row>
    <row r="379" spans="1:10" x14ac:dyDescent="0.25">
      <c r="A379" s="185"/>
      <c r="B379" s="239"/>
      <c r="C379" s="239"/>
      <c r="F379" s="185"/>
      <c r="G379" s="225"/>
      <c r="J379" s="68"/>
    </row>
    <row r="380" spans="1:10" x14ac:dyDescent="0.25">
      <c r="A380" s="2"/>
      <c r="B380" s="2"/>
      <c r="C380" s="2"/>
      <c r="F380" s="2"/>
      <c r="G380" s="2"/>
      <c r="J380" s="68"/>
    </row>
    <row r="381" spans="1:10" ht="15.75" x14ac:dyDescent="0.25">
      <c r="A381" s="80"/>
      <c r="E381" s="68"/>
      <c r="J381" s="68"/>
    </row>
    <row r="382" spans="1:10" x14ac:dyDescent="0.25">
      <c r="A382" s="265"/>
      <c r="B382" s="265"/>
      <c r="C382" s="265"/>
      <c r="D382" s="265"/>
      <c r="E382" s="265"/>
      <c r="F382" s="265"/>
      <c r="G382" s="265"/>
      <c r="H382" s="265"/>
      <c r="J382" s="68"/>
    </row>
    <row r="383" spans="1:10" x14ac:dyDescent="0.25">
      <c r="C383" s="89"/>
      <c r="E383" s="68"/>
      <c r="J383" s="68"/>
    </row>
    <row r="384" spans="1:10" x14ac:dyDescent="0.25">
      <c r="E384" s="68"/>
      <c r="J384" s="68"/>
    </row>
    <row r="385" spans="2:10" x14ac:dyDescent="0.25">
      <c r="C385" s="76"/>
      <c r="E385" s="68"/>
      <c r="J385" s="68"/>
    </row>
    <row r="386" spans="2:10" x14ac:dyDescent="0.25">
      <c r="C386" s="76"/>
      <c r="E386" s="68"/>
      <c r="J386" s="68"/>
    </row>
    <row r="387" spans="2:10" x14ac:dyDescent="0.25">
      <c r="B387" s="79"/>
      <c r="C387" s="79"/>
      <c r="E387" s="68"/>
      <c r="J387" s="68"/>
    </row>
    <row r="388" spans="2:10" x14ac:dyDescent="0.25">
      <c r="E388" s="68"/>
      <c r="J388" s="68"/>
    </row>
  </sheetData>
  <mergeCells count="5">
    <mergeCell ref="A145:G145"/>
    <mergeCell ref="A4:F4"/>
    <mergeCell ref="A107:F107"/>
    <mergeCell ref="E108:E110"/>
    <mergeCell ref="E123:E125"/>
  </mergeCells>
  <pageMargins left="0.23622047244094491" right="0.23622047244094491" top="0.74803149606299213" bottom="0.74803149606299213" header="0.31496062992125984" footer="0.31496062992125984"/>
  <pageSetup scale="80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4"/>
  <sheetViews>
    <sheetView topLeftCell="A13" workbookViewId="0">
      <selection activeCell="F42" sqref="A1:F42"/>
    </sheetView>
  </sheetViews>
  <sheetFormatPr baseColWidth="10" defaultRowHeight="15" x14ac:dyDescent="0.25"/>
  <cols>
    <col min="1" max="1" width="3.5703125" bestFit="1" customWidth="1"/>
    <col min="2" max="2" width="38.5703125" customWidth="1"/>
    <col min="3" max="3" width="17" style="68" customWidth="1"/>
    <col min="4" max="4" width="17.85546875" style="68" customWidth="1"/>
    <col min="5" max="5" width="18.28515625" customWidth="1"/>
    <col min="6" max="6" width="18.5703125" customWidth="1"/>
  </cols>
  <sheetData>
    <row r="4" spans="1:8" ht="15.75" thickBot="1" x14ac:dyDescent="0.3"/>
    <row r="5" spans="1:8" ht="17.25" customHeight="1" x14ac:dyDescent="0.25">
      <c r="A5" s="316" t="s">
        <v>198</v>
      </c>
      <c r="B5" s="317"/>
      <c r="C5" s="317"/>
      <c r="D5" s="317"/>
      <c r="E5" s="317"/>
      <c r="F5" s="318"/>
      <c r="G5" s="96"/>
      <c r="H5" s="96"/>
    </row>
    <row r="6" spans="1:8" x14ac:dyDescent="0.25">
      <c r="A6" s="319" t="s">
        <v>248</v>
      </c>
      <c r="B6" s="320"/>
      <c r="C6" s="320"/>
      <c r="D6" s="320"/>
      <c r="E6" s="320"/>
      <c r="F6" s="321"/>
      <c r="G6" s="96"/>
      <c r="H6" s="96"/>
    </row>
    <row r="7" spans="1:8" x14ac:dyDescent="0.25">
      <c r="A7" s="319" t="s">
        <v>199</v>
      </c>
      <c r="B7" s="320"/>
      <c r="C7" s="320"/>
      <c r="D7" s="320"/>
      <c r="E7" s="320"/>
      <c r="F7" s="321"/>
      <c r="G7" s="96"/>
      <c r="H7" s="96"/>
    </row>
    <row r="8" spans="1:8" x14ac:dyDescent="0.25">
      <c r="A8" s="322" t="s">
        <v>200</v>
      </c>
      <c r="B8" s="323"/>
      <c r="C8" s="323"/>
      <c r="D8" s="323"/>
      <c r="E8" s="323"/>
      <c r="F8" s="324"/>
      <c r="G8" s="97"/>
      <c r="H8" s="97"/>
    </row>
    <row r="9" spans="1:8" x14ac:dyDescent="0.25">
      <c r="A9" s="322"/>
      <c r="B9" s="323"/>
      <c r="C9" s="323"/>
      <c r="D9" s="323"/>
      <c r="E9" s="323"/>
      <c r="F9" s="324"/>
      <c r="G9" s="97"/>
      <c r="H9" s="97"/>
    </row>
    <row r="10" spans="1:8" ht="42.75" customHeight="1" x14ac:dyDescent="0.25">
      <c r="A10" s="314" t="s">
        <v>201</v>
      </c>
      <c r="B10" s="315"/>
      <c r="C10" s="99" t="s">
        <v>202</v>
      </c>
      <c r="D10" s="99" t="s">
        <v>203</v>
      </c>
      <c r="E10" s="99" t="s">
        <v>204</v>
      </c>
      <c r="F10" s="100" t="s">
        <v>205</v>
      </c>
    </row>
    <row r="11" spans="1:8" x14ac:dyDescent="0.25">
      <c r="A11" s="101">
        <v>1</v>
      </c>
      <c r="B11" s="102" t="s">
        <v>206</v>
      </c>
      <c r="C11" s="98">
        <f>SUM(C12:C14)</f>
        <v>612432848.15999997</v>
      </c>
      <c r="D11" s="98">
        <f>SUM(D12:D14)</f>
        <v>566474054.96000004</v>
      </c>
      <c r="E11" s="103">
        <f t="shared" ref="E11:E24" si="0">+D11/C11</f>
        <v>0.9249570082041173</v>
      </c>
      <c r="F11" s="100">
        <f>SUM(F12:F13)</f>
        <v>45958793.199999988</v>
      </c>
    </row>
    <row r="12" spans="1:8" x14ac:dyDescent="0.25">
      <c r="A12" s="104">
        <v>1.4</v>
      </c>
      <c r="B12" s="105" t="s">
        <v>207</v>
      </c>
      <c r="C12" s="106">
        <v>273345070</v>
      </c>
      <c r="D12" s="106">
        <v>272345070</v>
      </c>
      <c r="E12" s="107">
        <f t="shared" si="0"/>
        <v>0.99634162050188069</v>
      </c>
      <c r="F12" s="108">
        <f t="shared" ref="F12:F14" si="1">+C12-D12</f>
        <v>1000000</v>
      </c>
    </row>
    <row r="13" spans="1:8" x14ac:dyDescent="0.25">
      <c r="A13" s="104">
        <v>1.5</v>
      </c>
      <c r="B13" s="105" t="s">
        <v>208</v>
      </c>
      <c r="C13" s="106">
        <v>237128842</v>
      </c>
      <c r="D13" s="106">
        <v>192170048.80000001</v>
      </c>
      <c r="E13" s="107">
        <f t="shared" si="0"/>
        <v>0.81040352231804857</v>
      </c>
      <c r="F13" s="108">
        <f t="shared" si="1"/>
        <v>44958793.199999988</v>
      </c>
    </row>
    <row r="14" spans="1:8" x14ac:dyDescent="0.25">
      <c r="A14" s="104">
        <v>3.1</v>
      </c>
      <c r="B14" s="105" t="s">
        <v>239</v>
      </c>
      <c r="C14" s="106">
        <v>101958936.16</v>
      </c>
      <c r="D14" s="106">
        <v>101958936.16</v>
      </c>
      <c r="E14" s="107">
        <f t="shared" si="0"/>
        <v>1</v>
      </c>
      <c r="F14" s="108">
        <f t="shared" si="1"/>
        <v>0</v>
      </c>
    </row>
    <row r="15" spans="1:8" x14ac:dyDescent="0.25">
      <c r="A15" s="101">
        <v>2</v>
      </c>
      <c r="B15" s="102" t="s">
        <v>209</v>
      </c>
      <c r="C15" s="98">
        <f>SUM(C16:C24)</f>
        <v>562432848.16000009</v>
      </c>
      <c r="D15" s="98">
        <f>SUM(D16:D24)</f>
        <v>379166423.99000001</v>
      </c>
      <c r="E15" s="103">
        <f t="shared" si="0"/>
        <v>0.67415412387530982</v>
      </c>
      <c r="F15" s="100">
        <f>SUM(F16:F24)</f>
        <v>183266424.17000002</v>
      </c>
    </row>
    <row r="16" spans="1:8" x14ac:dyDescent="0.25">
      <c r="A16" s="104">
        <v>2.1</v>
      </c>
      <c r="B16" s="105" t="s">
        <v>210</v>
      </c>
      <c r="C16" s="106">
        <v>168730357</v>
      </c>
      <c r="D16" s="106">
        <v>164304046.33000001</v>
      </c>
      <c r="E16" s="107">
        <f t="shared" si="0"/>
        <v>0.97376695724053974</v>
      </c>
      <c r="F16" s="108">
        <f t="shared" ref="F16:F24" si="2">+C16-D16</f>
        <v>4426310.6699999869</v>
      </c>
    </row>
    <row r="17" spans="1:7" x14ac:dyDescent="0.25">
      <c r="A17" s="104">
        <v>2.2000000000000002</v>
      </c>
      <c r="B17" s="105" t="s">
        <v>211</v>
      </c>
      <c r="C17" s="106">
        <v>190932481.21000001</v>
      </c>
      <c r="D17" s="106">
        <v>145826024.22999999</v>
      </c>
      <c r="E17" s="107">
        <f t="shared" si="0"/>
        <v>0.76375702712212179</v>
      </c>
      <c r="F17" s="108">
        <f t="shared" si="2"/>
        <v>45106456.980000019</v>
      </c>
    </row>
    <row r="18" spans="1:7" x14ac:dyDescent="0.25">
      <c r="A18" s="104">
        <v>2.2999999999999998</v>
      </c>
      <c r="B18" s="105" t="s">
        <v>212</v>
      </c>
      <c r="C18" s="106">
        <v>59130000</v>
      </c>
      <c r="D18" s="106">
        <v>44789066.600000001</v>
      </c>
      <c r="E18" s="107">
        <f t="shared" si="0"/>
        <v>0.75746772535092177</v>
      </c>
      <c r="F18" s="108">
        <f t="shared" si="2"/>
        <v>14340933.399999999</v>
      </c>
    </row>
    <row r="19" spans="1:7" x14ac:dyDescent="0.25">
      <c r="A19" s="104">
        <v>2.4</v>
      </c>
      <c r="B19" s="105" t="s">
        <v>213</v>
      </c>
      <c r="C19" s="106">
        <v>685951.17</v>
      </c>
      <c r="D19" s="106">
        <v>581564.49</v>
      </c>
      <c r="E19" s="107">
        <f t="shared" si="0"/>
        <v>0.84782199584264861</v>
      </c>
      <c r="F19" s="108">
        <f t="shared" si="2"/>
        <v>104386.68000000005</v>
      </c>
    </row>
    <row r="20" spans="1:7" x14ac:dyDescent="0.25">
      <c r="A20" s="104">
        <v>2.5</v>
      </c>
      <c r="B20" s="105" t="s">
        <v>214</v>
      </c>
      <c r="C20" s="106">
        <v>0</v>
      </c>
      <c r="D20" s="106"/>
      <c r="E20" s="107" t="e">
        <f t="shared" si="0"/>
        <v>#DIV/0!</v>
      </c>
      <c r="F20" s="108">
        <f t="shared" si="2"/>
        <v>0</v>
      </c>
    </row>
    <row r="21" spans="1:7" x14ac:dyDescent="0.25">
      <c r="A21" s="104">
        <v>2.6</v>
      </c>
      <c r="B21" s="105" t="s">
        <v>215</v>
      </c>
      <c r="C21" s="106">
        <v>4855000</v>
      </c>
      <c r="D21" s="106">
        <v>2290117.94</v>
      </c>
      <c r="E21" s="107">
        <f t="shared" si="0"/>
        <v>0.47170297425334706</v>
      </c>
      <c r="F21" s="108">
        <f t="shared" si="2"/>
        <v>2564882.06</v>
      </c>
    </row>
    <row r="22" spans="1:7" x14ac:dyDescent="0.25">
      <c r="A22" s="104">
        <v>2.7</v>
      </c>
      <c r="B22" s="105" t="s">
        <v>216</v>
      </c>
      <c r="C22" s="106">
        <v>138099058.78</v>
      </c>
      <c r="D22" s="106">
        <v>21375604.399999999</v>
      </c>
      <c r="E22" s="107">
        <f t="shared" si="0"/>
        <v>0.15478457701911355</v>
      </c>
      <c r="F22" s="108">
        <f t="shared" si="2"/>
        <v>116723454.38</v>
      </c>
    </row>
    <row r="23" spans="1:7" ht="30" x14ac:dyDescent="0.25">
      <c r="A23" s="104">
        <v>2.8</v>
      </c>
      <c r="B23" s="105" t="s">
        <v>217</v>
      </c>
      <c r="C23" s="106">
        <v>0</v>
      </c>
      <c r="D23" s="106"/>
      <c r="E23" s="107" t="e">
        <f t="shared" si="0"/>
        <v>#DIV/0!</v>
      </c>
      <c r="F23" s="108">
        <f t="shared" si="2"/>
        <v>0</v>
      </c>
    </row>
    <row r="24" spans="1:7" x14ac:dyDescent="0.25">
      <c r="A24" s="104">
        <v>2.9</v>
      </c>
      <c r="B24" s="105" t="s">
        <v>218</v>
      </c>
      <c r="C24" s="106">
        <v>0</v>
      </c>
      <c r="D24" s="106">
        <v>0</v>
      </c>
      <c r="E24" s="107" t="e">
        <f t="shared" si="0"/>
        <v>#DIV/0!</v>
      </c>
      <c r="F24" s="108">
        <f t="shared" si="2"/>
        <v>0</v>
      </c>
    </row>
    <row r="25" spans="1:7" ht="16.5" thickBot="1" x14ac:dyDescent="0.3">
      <c r="A25" s="109"/>
      <c r="B25" s="110" t="s">
        <v>219</v>
      </c>
      <c r="C25" s="167">
        <f>+C11-C15</f>
        <v>49999999.999999881</v>
      </c>
      <c r="D25" s="111">
        <f>+D11-D15</f>
        <v>187307630.97000003</v>
      </c>
      <c r="E25" s="112">
        <f>+E11-E15</f>
        <v>0.25080288432880748</v>
      </c>
      <c r="F25" s="117">
        <f>+F11-F15</f>
        <v>-137307630.97000003</v>
      </c>
    </row>
    <row r="26" spans="1:7" x14ac:dyDescent="0.25">
      <c r="C26"/>
      <c r="D26"/>
      <c r="F26" s="245"/>
    </row>
    <row r="27" spans="1:7" x14ac:dyDescent="0.25">
      <c r="B27" s="246" t="s">
        <v>240</v>
      </c>
      <c r="C27" s="247"/>
      <c r="D27" s="247"/>
      <c r="E27" s="247"/>
      <c r="F27" s="247"/>
    </row>
    <row r="28" spans="1:7" x14ac:dyDescent="0.25">
      <c r="B28" s="246" t="s">
        <v>241</v>
      </c>
      <c r="C28" s="247"/>
      <c r="D28" s="247"/>
      <c r="E28" s="247"/>
      <c r="F28" s="247"/>
    </row>
    <row r="29" spans="1:7" x14ac:dyDescent="0.25">
      <c r="B29" s="37"/>
      <c r="C29" s="38"/>
      <c r="D29" s="38"/>
      <c r="E29" s="37"/>
      <c r="F29" s="37"/>
      <c r="G29" s="37"/>
    </row>
    <row r="30" spans="1:7" x14ac:dyDescent="0.25">
      <c r="B30" s="260"/>
      <c r="C30"/>
      <c r="D30" s="261"/>
      <c r="E30" s="248"/>
      <c r="F30" s="262"/>
      <c r="G30" s="29"/>
    </row>
    <row r="31" spans="1:7" x14ac:dyDescent="0.25">
      <c r="B31" s="264" t="s">
        <v>305</v>
      </c>
      <c r="C31"/>
      <c r="D31" s="264" t="s">
        <v>306</v>
      </c>
      <c r="E31" s="71" t="s">
        <v>307</v>
      </c>
      <c r="F31" s="2"/>
      <c r="G31" s="29"/>
    </row>
    <row r="32" spans="1:7" x14ac:dyDescent="0.25">
      <c r="B32" s="264" t="s">
        <v>308</v>
      </c>
      <c r="C32"/>
      <c r="D32" s="264" t="s">
        <v>309</v>
      </c>
      <c r="E32" s="264" t="s">
        <v>310</v>
      </c>
      <c r="F32" s="185"/>
      <c r="G32" s="29"/>
    </row>
    <row r="33" spans="2:7" ht="15.75" x14ac:dyDescent="0.25">
      <c r="B33" s="119"/>
      <c r="C33" s="119"/>
      <c r="D33" s="119"/>
      <c r="E33" s="119"/>
      <c r="F33" s="119"/>
      <c r="G33" s="29"/>
    </row>
    <row r="34" spans="2:7" x14ac:dyDescent="0.25">
      <c r="B34" s="71"/>
      <c r="C34" s="118"/>
    </row>
  </sheetData>
  <mergeCells count="6">
    <mergeCell ref="A10:B10"/>
    <mergeCell ref="A5:F5"/>
    <mergeCell ref="A6:F6"/>
    <mergeCell ref="A7:F7"/>
    <mergeCell ref="A8:F8"/>
    <mergeCell ref="A9:F9"/>
  </mergeCells>
  <pageMargins left="0.23622047244094491" right="0.23622047244094491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3"/>
  <sheetViews>
    <sheetView topLeftCell="A16" workbookViewId="0">
      <selection activeCell="G1" sqref="A1:G46"/>
    </sheetView>
  </sheetViews>
  <sheetFormatPr baseColWidth="10" defaultColWidth="11.42578125" defaultRowHeight="15" x14ac:dyDescent="0.25"/>
  <cols>
    <col min="1" max="1" width="7.28515625" style="3" customWidth="1"/>
    <col min="2" max="2" width="61.28515625" style="3" customWidth="1"/>
    <col min="3" max="3" width="1.7109375" style="3" customWidth="1"/>
    <col min="4" max="4" width="15.28515625" style="3" customWidth="1"/>
    <col min="5" max="5" width="1.7109375" style="3" customWidth="1"/>
    <col min="6" max="6" width="18.28515625" style="3" customWidth="1"/>
    <col min="7" max="7" width="2.7109375" style="3" customWidth="1"/>
    <col min="8" max="8" width="15.140625" style="69" bestFit="1" customWidth="1"/>
    <col min="9" max="9" width="15.140625" style="29" bestFit="1" customWidth="1"/>
    <col min="10" max="10" width="14.140625" style="29" bestFit="1" customWidth="1"/>
    <col min="11" max="16384" width="11.42578125" style="29"/>
  </cols>
  <sheetData>
    <row r="4" spans="1:11" ht="15.75" thickBot="1" x14ac:dyDescent="0.3"/>
    <row r="5" spans="1:11" ht="15.75" x14ac:dyDescent="0.25">
      <c r="A5" s="325" t="s">
        <v>38</v>
      </c>
      <c r="B5" s="326"/>
      <c r="C5" s="326"/>
      <c r="D5" s="326"/>
      <c r="E5" s="326"/>
      <c r="F5" s="327"/>
    </row>
    <row r="6" spans="1:11" ht="15.75" x14ac:dyDescent="0.25">
      <c r="A6" s="328" t="s">
        <v>39</v>
      </c>
      <c r="B6" s="329"/>
      <c r="C6" s="329"/>
      <c r="D6" s="329"/>
      <c r="E6" s="329"/>
      <c r="F6" s="330"/>
    </row>
    <row r="7" spans="1:11" ht="15.75" x14ac:dyDescent="0.25">
      <c r="A7" s="328" t="s">
        <v>249</v>
      </c>
      <c r="B7" s="329"/>
      <c r="C7" s="329"/>
      <c r="D7" s="329"/>
      <c r="E7" s="329"/>
      <c r="F7" s="330"/>
    </row>
    <row r="8" spans="1:11" ht="15.75" x14ac:dyDescent="0.25">
      <c r="A8" s="328" t="s">
        <v>2</v>
      </c>
      <c r="B8" s="329"/>
      <c r="C8" s="329"/>
      <c r="D8" s="329"/>
      <c r="E8" s="329"/>
      <c r="F8" s="330"/>
    </row>
    <row r="9" spans="1:11" ht="15.75" thickBot="1" x14ac:dyDescent="0.3">
      <c r="A9" s="4"/>
      <c r="B9" s="5"/>
      <c r="C9" s="5"/>
      <c r="D9" s="62"/>
      <c r="E9" s="6"/>
      <c r="F9" s="7"/>
    </row>
    <row r="10" spans="1:11" x14ac:dyDescent="0.25">
      <c r="A10" s="8"/>
      <c r="B10" s="9"/>
      <c r="C10" s="9"/>
      <c r="D10" s="63">
        <v>2025</v>
      </c>
      <c r="E10" s="11"/>
      <c r="F10" s="12">
        <v>2024</v>
      </c>
    </row>
    <row r="11" spans="1:11" x14ac:dyDescent="0.25">
      <c r="A11" s="13" t="s">
        <v>40</v>
      </c>
      <c r="B11" s="14"/>
      <c r="C11" s="14"/>
      <c r="D11" s="15"/>
      <c r="E11" s="16"/>
      <c r="H11" s="68"/>
    </row>
    <row r="12" spans="1:11" customFormat="1" x14ac:dyDescent="0.25">
      <c r="A12" s="44"/>
      <c r="B12" s="53" t="s">
        <v>251</v>
      </c>
      <c r="C12" s="20"/>
      <c r="D12" s="45">
        <v>192170048.80000001</v>
      </c>
      <c r="E12" s="64"/>
      <c r="F12" s="17">
        <v>177898199</v>
      </c>
      <c r="G12" s="39"/>
      <c r="H12" s="68"/>
      <c r="I12" s="55"/>
    </row>
    <row r="13" spans="1:11" ht="18" customHeight="1" x14ac:dyDescent="0.25">
      <c r="A13" s="19"/>
      <c r="B13" s="53" t="s">
        <v>252</v>
      </c>
      <c r="C13" s="20"/>
      <c r="D13" s="45">
        <v>272345070</v>
      </c>
      <c r="E13" s="22"/>
      <c r="F13" s="45">
        <v>235845070</v>
      </c>
    </row>
    <row r="14" spans="1:11" x14ac:dyDescent="0.25">
      <c r="A14" s="44"/>
      <c r="B14" s="53" t="s">
        <v>253</v>
      </c>
      <c r="C14" s="20"/>
      <c r="D14" s="43">
        <v>-162321016.69999999</v>
      </c>
      <c r="E14" s="64"/>
      <c r="F14" s="23">
        <v>-145191803</v>
      </c>
      <c r="K14" s="18"/>
    </row>
    <row r="15" spans="1:11" x14ac:dyDescent="0.25">
      <c r="A15" s="19"/>
      <c r="B15" s="53" t="s">
        <v>254</v>
      </c>
      <c r="C15" s="20"/>
      <c r="D15" s="26">
        <v>-119100.01</v>
      </c>
      <c r="E15" s="22"/>
      <c r="F15" s="23">
        <v>-476393</v>
      </c>
      <c r="K15" s="18"/>
    </row>
    <row r="16" spans="1:11" x14ac:dyDescent="0.25">
      <c r="A16" s="19"/>
      <c r="B16" s="53" t="s">
        <v>255</v>
      </c>
      <c r="C16" s="20"/>
      <c r="D16" s="26">
        <v>-22041335.059999999</v>
      </c>
      <c r="E16" s="22"/>
      <c r="F16" s="45">
        <v>-16630599</v>
      </c>
      <c r="I16" s="69"/>
    </row>
    <row r="17" spans="1:11" x14ac:dyDescent="0.25">
      <c r="A17" s="19"/>
      <c r="B17" s="53" t="s">
        <v>256</v>
      </c>
      <c r="C17" s="20"/>
      <c r="D17" s="26">
        <v>-76128720.450000003</v>
      </c>
      <c r="E17" s="22"/>
      <c r="F17" s="23">
        <v>-49152409</v>
      </c>
      <c r="G17" s="65"/>
      <c r="I17" s="168"/>
      <c r="K17" s="168"/>
    </row>
    <row r="18" spans="1:11" x14ac:dyDescent="0.25">
      <c r="B18" s="53" t="s">
        <v>41</v>
      </c>
      <c r="C18" s="20"/>
      <c r="D18" s="26">
        <v>-89751641</v>
      </c>
      <c r="E18" s="34"/>
      <c r="F18" s="23">
        <v>-132243447</v>
      </c>
    </row>
    <row r="19" spans="1:11" x14ac:dyDescent="0.25">
      <c r="A19" s="13" t="s">
        <v>42</v>
      </c>
      <c r="B19" s="20"/>
      <c r="C19" s="20"/>
      <c r="D19" s="34">
        <f>SUM(D12:D18)</f>
        <v>114153305.58000004</v>
      </c>
      <c r="E19" s="26"/>
      <c r="F19" s="25">
        <f>SUM(F12:F18)</f>
        <v>70048618</v>
      </c>
    </row>
    <row r="20" spans="1:11" x14ac:dyDescent="0.25">
      <c r="A20" s="13" t="s">
        <v>43</v>
      </c>
      <c r="B20" s="14"/>
      <c r="C20" s="14"/>
      <c r="D20" s="34"/>
      <c r="E20" s="26"/>
      <c r="F20" s="23"/>
    </row>
    <row r="21" spans="1:11" customFormat="1" x14ac:dyDescent="0.25">
      <c r="A21" s="66"/>
      <c r="B21" s="54"/>
      <c r="C21" s="57"/>
      <c r="D21" s="307"/>
      <c r="E21" s="43"/>
      <c r="F21" s="25"/>
      <c r="G21" s="39"/>
      <c r="H21" s="92"/>
      <c r="I21" s="74"/>
      <c r="J21" s="74"/>
      <c r="K21" s="74"/>
    </row>
    <row r="22" spans="1:11" x14ac:dyDescent="0.25">
      <c r="A22" s="13" t="s">
        <v>13</v>
      </c>
      <c r="B22" s="20" t="s">
        <v>250</v>
      </c>
      <c r="C22" s="20"/>
      <c r="D22" s="307">
        <v>-21375604.399999999</v>
      </c>
      <c r="E22" s="22"/>
      <c r="F22" s="25">
        <v>-95091434</v>
      </c>
    </row>
    <row r="23" spans="1:11" x14ac:dyDescent="0.25">
      <c r="A23" s="13"/>
      <c r="B23" s="20"/>
      <c r="C23" s="20"/>
      <c r="D23" s="23"/>
      <c r="E23" s="26"/>
      <c r="F23" s="23"/>
    </row>
    <row r="24" spans="1:11" customFormat="1" x14ac:dyDescent="0.25">
      <c r="A24" s="66" t="s">
        <v>44</v>
      </c>
      <c r="B24" s="67"/>
      <c r="C24" s="67"/>
      <c r="D24" s="25">
        <f>+D21+D22</f>
        <v>-21375604.399999999</v>
      </c>
      <c r="E24" s="25">
        <f>SUM(E20:E23)</f>
        <v>0</v>
      </c>
      <c r="F24" s="25">
        <f>SUM(F20:F23)</f>
        <v>-95091434</v>
      </c>
      <c r="G24" s="3"/>
      <c r="H24" s="68"/>
    </row>
    <row r="25" spans="1:11" customFormat="1" x14ac:dyDescent="0.25">
      <c r="A25" s="66"/>
      <c r="B25" s="54"/>
      <c r="C25" s="57"/>
      <c r="D25" s="25"/>
      <c r="E25" s="43"/>
      <c r="F25" s="25"/>
      <c r="G25" s="39"/>
      <c r="H25" s="68"/>
    </row>
    <row r="26" spans="1:11" customFormat="1" x14ac:dyDescent="0.25">
      <c r="A26" s="66" t="s">
        <v>45</v>
      </c>
      <c r="B26" s="57"/>
      <c r="C26" s="57"/>
      <c r="D26" s="25"/>
      <c r="E26" s="64"/>
      <c r="F26" s="25"/>
      <c r="G26" s="39"/>
      <c r="H26" s="68"/>
      <c r="J26" s="68"/>
    </row>
    <row r="27" spans="1:11" customFormat="1" x14ac:dyDescent="0.25">
      <c r="A27" s="66"/>
      <c r="B27" s="57"/>
      <c r="C27" s="57"/>
      <c r="D27" s="45"/>
      <c r="E27" s="43"/>
      <c r="F27" s="45"/>
      <c r="G27" s="39"/>
      <c r="H27" s="68"/>
      <c r="J27" s="68"/>
    </row>
    <row r="28" spans="1:11" x14ac:dyDescent="0.25">
      <c r="A28" s="35" t="s">
        <v>242</v>
      </c>
      <c r="B28" s="20"/>
      <c r="C28" s="20"/>
      <c r="D28" s="25">
        <f>+D19-21375604</f>
        <v>92777701.580000043</v>
      </c>
      <c r="E28" s="23"/>
      <c r="F28" s="25">
        <v>-29188133</v>
      </c>
    </row>
    <row r="29" spans="1:11" x14ac:dyDescent="0.25">
      <c r="A29" s="19" t="s">
        <v>244</v>
      </c>
      <c r="B29" s="20"/>
      <c r="C29" s="20"/>
      <c r="D29" s="25">
        <v>110439594</v>
      </c>
      <c r="E29" s="22"/>
      <c r="F29" s="25">
        <v>139627727</v>
      </c>
    </row>
    <row r="30" spans="1:11" x14ac:dyDescent="0.25">
      <c r="A30" s="13" t="s">
        <v>243</v>
      </c>
      <c r="B30" s="20"/>
      <c r="C30" s="20"/>
      <c r="D30" s="25">
        <f>SUM(D28:D29)</f>
        <v>203217295.58000004</v>
      </c>
      <c r="E30" s="36"/>
      <c r="F30" s="25">
        <f>+F28+F29</f>
        <v>110439594</v>
      </c>
    </row>
    <row r="31" spans="1:11" x14ac:dyDescent="0.25">
      <c r="A31" s="13"/>
      <c r="B31" s="20"/>
      <c r="C31" s="20"/>
      <c r="D31" s="16"/>
      <c r="E31" s="16"/>
      <c r="F31" s="17"/>
    </row>
    <row r="32" spans="1:11" ht="15.75" thickBot="1" x14ac:dyDescent="0.3">
      <c r="A32" s="59" t="str">
        <f>+'[1]ESF - Situación Financiera'!A43</f>
        <v>Las notas  son parte integral de estos Estados Financieros.</v>
      </c>
      <c r="B32" s="60"/>
      <c r="C32" s="60"/>
      <c r="D32" s="60"/>
      <c r="E32" s="60"/>
      <c r="F32" s="70"/>
    </row>
    <row r="33" spans="1:10" ht="10.5" customHeight="1" x14ac:dyDescent="0.25">
      <c r="F33" s="18"/>
    </row>
    <row r="34" spans="1:10" x14ac:dyDescent="0.25">
      <c r="D34" s="266"/>
      <c r="H34" s="30"/>
      <c r="I34" s="38"/>
      <c r="J34" s="3"/>
    </row>
    <row r="35" spans="1:10" ht="21.75" customHeight="1" x14ac:dyDescent="0.25"/>
    <row r="37" spans="1:10" x14ac:dyDescent="0.25">
      <c r="B37" s="260"/>
      <c r="C37"/>
      <c r="D37" s="261"/>
      <c r="E37" s="248"/>
      <c r="F37" s="262"/>
      <c r="G37" s="69"/>
      <c r="H37" s="29"/>
    </row>
    <row r="38" spans="1:10" x14ac:dyDescent="0.25">
      <c r="B38" s="264" t="s">
        <v>305</v>
      </c>
      <c r="C38"/>
      <c r="D38" s="264" t="s">
        <v>306</v>
      </c>
      <c r="E38" s="264"/>
      <c r="F38" s="71" t="s">
        <v>323</v>
      </c>
      <c r="G38" s="2"/>
    </row>
    <row r="39" spans="1:10" x14ac:dyDescent="0.25">
      <c r="A39" s="37"/>
      <c r="B39" s="264" t="s">
        <v>308</v>
      </c>
      <c r="C39"/>
      <c r="D39" s="264" t="s">
        <v>309</v>
      </c>
      <c r="E39" s="264"/>
      <c r="F39" s="264" t="s">
        <v>324</v>
      </c>
      <c r="G39" s="185"/>
    </row>
    <row r="40" spans="1:10" ht="15.75" x14ac:dyDescent="0.25">
      <c r="A40" s="37"/>
      <c r="B40" s="119"/>
      <c r="C40" s="119"/>
      <c r="D40" s="119"/>
      <c r="E40" s="119"/>
      <c r="F40" s="119"/>
      <c r="G40" s="119"/>
    </row>
    <row r="41" spans="1:10" x14ac:dyDescent="0.25">
      <c r="D41" s="18"/>
      <c r="F41" s="18"/>
    </row>
    <row r="53" spans="4:6" x14ac:dyDescent="0.25">
      <c r="D53" s="30"/>
      <c r="E53" s="30"/>
      <c r="F53" s="30"/>
    </row>
    <row r="54" spans="4:6" x14ac:dyDescent="0.25">
      <c r="D54" s="30"/>
      <c r="E54" s="30"/>
      <c r="F54" s="30"/>
    </row>
    <row r="55" spans="4:6" x14ac:dyDescent="0.25">
      <c r="D55" s="30"/>
      <c r="E55" s="30"/>
      <c r="F55" s="30"/>
    </row>
    <row r="56" spans="4:6" x14ac:dyDescent="0.25">
      <c r="D56" s="30"/>
      <c r="E56" s="30"/>
      <c r="F56" s="30"/>
    </row>
    <row r="57" spans="4:6" x14ac:dyDescent="0.25">
      <c r="D57" s="30"/>
      <c r="E57" s="30"/>
      <c r="F57" s="30"/>
    </row>
    <row r="58" spans="4:6" x14ac:dyDescent="0.25">
      <c r="D58" s="30"/>
      <c r="E58" s="30"/>
      <c r="F58" s="30"/>
    </row>
    <row r="59" spans="4:6" x14ac:dyDescent="0.25">
      <c r="D59" s="30"/>
      <c r="E59" s="30"/>
      <c r="F59" s="30"/>
    </row>
    <row r="60" spans="4:6" x14ac:dyDescent="0.25">
      <c r="D60" s="30"/>
      <c r="E60" s="30"/>
      <c r="F60" s="30"/>
    </row>
    <row r="61" spans="4:6" x14ac:dyDescent="0.25">
      <c r="D61" s="30"/>
      <c r="E61" s="30"/>
      <c r="F61" s="30"/>
    </row>
    <row r="62" spans="4:6" x14ac:dyDescent="0.25">
      <c r="D62" s="30"/>
      <c r="E62" s="30"/>
      <c r="F62" s="30"/>
    </row>
    <row r="63" spans="4:6" x14ac:dyDescent="0.25">
      <c r="D63" s="30"/>
      <c r="E63" s="30"/>
      <c r="F63" s="30"/>
    </row>
  </sheetData>
  <mergeCells count="4">
    <mergeCell ref="A5:F5"/>
    <mergeCell ref="A6:F6"/>
    <mergeCell ref="A7:F7"/>
    <mergeCell ref="A8:F8"/>
  </mergeCells>
  <pageMargins left="0.15748031496062992" right="0.23622047244094491" top="0.74803149606299213" bottom="0.74803149606299213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2"/>
  <sheetViews>
    <sheetView topLeftCell="A30" workbookViewId="0">
      <selection activeCell="G47" sqref="A1:G47"/>
    </sheetView>
  </sheetViews>
  <sheetFormatPr baseColWidth="10" defaultColWidth="11.42578125" defaultRowHeight="15" x14ac:dyDescent="0.25"/>
  <cols>
    <col min="1" max="1" width="8.140625" style="3" customWidth="1"/>
    <col min="2" max="2" width="50" style="3" customWidth="1"/>
    <col min="3" max="3" width="1.7109375" style="3" customWidth="1"/>
    <col min="4" max="4" width="16.140625" style="3" customWidth="1"/>
    <col min="5" max="5" width="2.42578125" style="3" customWidth="1"/>
    <col min="6" max="6" width="19.42578125" style="3" customWidth="1"/>
    <col min="7" max="7" width="3.7109375" style="3" customWidth="1"/>
    <col min="8" max="8" width="19.85546875" style="3" customWidth="1"/>
    <col min="9" max="9" width="14.85546875" style="3" hidden="1" customWidth="1"/>
    <col min="10" max="11" width="11.42578125" style="3"/>
    <col min="12" max="16384" width="11.42578125" style="29"/>
  </cols>
  <sheetData>
    <row r="4" spans="1:9" ht="15.75" thickBot="1" x14ac:dyDescent="0.3"/>
    <row r="5" spans="1:9" ht="15.75" x14ac:dyDescent="0.25">
      <c r="A5" s="325" t="str">
        <f>+'[1]ESF - Situación Financiera'!A3</f>
        <v>CORPORACION DE ACUEDUCTO Y ALCANTARILLADOS DE LA ROMANA</v>
      </c>
      <c r="B5" s="326"/>
      <c r="C5" s="326"/>
      <c r="D5" s="326"/>
      <c r="E5" s="326"/>
      <c r="F5" s="327"/>
    </row>
    <row r="6" spans="1:9" ht="15.75" x14ac:dyDescent="0.25">
      <c r="A6" s="328" t="s">
        <v>26</v>
      </c>
      <c r="B6" s="329"/>
      <c r="C6" s="329"/>
      <c r="D6" s="329"/>
      <c r="E6" s="329"/>
      <c r="F6" s="330"/>
    </row>
    <row r="7" spans="1:9" ht="15.75" x14ac:dyDescent="0.25">
      <c r="A7" s="328" t="s">
        <v>260</v>
      </c>
      <c r="B7" s="329"/>
      <c r="C7" s="329"/>
      <c r="D7" s="329"/>
      <c r="E7" s="329"/>
      <c r="F7" s="330"/>
    </row>
    <row r="8" spans="1:9" ht="15.75" x14ac:dyDescent="0.25">
      <c r="A8" s="328" t="s">
        <v>2</v>
      </c>
      <c r="B8" s="329"/>
      <c r="C8" s="329"/>
      <c r="D8" s="329"/>
      <c r="E8" s="329"/>
      <c r="F8" s="330"/>
    </row>
    <row r="9" spans="1:9" ht="9.75" customHeight="1" thickBot="1" x14ac:dyDescent="0.3">
      <c r="A9" s="4"/>
      <c r="B9" s="5"/>
      <c r="C9" s="5"/>
      <c r="D9" s="6"/>
      <c r="E9" s="6"/>
      <c r="F9" s="7"/>
    </row>
    <row r="10" spans="1:9" x14ac:dyDescent="0.25">
      <c r="A10" s="8"/>
      <c r="B10" s="9"/>
      <c r="C10" s="9"/>
      <c r="D10" s="10">
        <v>2025</v>
      </c>
      <c r="E10" s="11"/>
      <c r="F10" s="12">
        <v>2024</v>
      </c>
      <c r="H10" s="3" t="s">
        <v>245</v>
      </c>
    </row>
    <row r="11" spans="1:9" x14ac:dyDescent="0.25">
      <c r="A11" s="13" t="s">
        <v>190</v>
      </c>
      <c r="B11" s="14"/>
      <c r="C11" s="14"/>
      <c r="D11" s="15"/>
      <c r="E11" s="16"/>
      <c r="F11" s="17"/>
      <c r="I11" s="18"/>
    </row>
    <row r="12" spans="1:9" x14ac:dyDescent="0.25">
      <c r="A12" s="19"/>
      <c r="B12" s="20" t="s">
        <v>194</v>
      </c>
      <c r="C12" s="20"/>
      <c r="D12" s="21">
        <v>192170048.80000001</v>
      </c>
      <c r="E12" s="22"/>
      <c r="F12" s="25">
        <v>177898199</v>
      </c>
      <c r="I12" s="18">
        <f t="shared" ref="I12:I31" si="0">+D12+F12</f>
        <v>370068247.80000001</v>
      </c>
    </row>
    <row r="13" spans="1:9" x14ac:dyDescent="0.25">
      <c r="A13" s="19"/>
      <c r="B13" s="20" t="s">
        <v>195</v>
      </c>
      <c r="C13" s="20"/>
      <c r="D13" s="21">
        <v>273345070</v>
      </c>
      <c r="E13" s="22"/>
      <c r="F13" s="23">
        <v>235845070</v>
      </c>
      <c r="I13" s="18">
        <f>+D13+F13</f>
        <v>509190140</v>
      </c>
    </row>
    <row r="14" spans="1:9" x14ac:dyDescent="0.25">
      <c r="A14" s="13" t="s">
        <v>27</v>
      </c>
      <c r="B14" s="20"/>
      <c r="C14" s="20"/>
      <c r="D14" s="24">
        <f>SUM(D12:D13)</f>
        <v>465515118.80000001</v>
      </c>
      <c r="E14" s="22"/>
      <c r="F14" s="25">
        <f>SUM(F12:F13)</f>
        <v>413743269</v>
      </c>
      <c r="I14" s="18">
        <f t="shared" si="0"/>
        <v>879258387.79999995</v>
      </c>
    </row>
    <row r="15" spans="1:9" x14ac:dyDescent="0.25">
      <c r="A15" s="19"/>
      <c r="B15" s="20" t="s">
        <v>13</v>
      </c>
      <c r="C15" s="20"/>
      <c r="D15" s="21"/>
      <c r="E15" s="26"/>
      <c r="F15" s="23"/>
    </row>
    <row r="16" spans="1:9" x14ac:dyDescent="0.25">
      <c r="A16" s="13" t="s">
        <v>191</v>
      </c>
      <c r="B16" s="20"/>
      <c r="C16" s="20"/>
      <c r="D16" s="27"/>
      <c r="E16" s="22"/>
      <c r="F16" s="28"/>
      <c r="I16" s="18"/>
    </row>
    <row r="17" spans="1:12" x14ac:dyDescent="0.25">
      <c r="A17" s="19"/>
      <c r="B17" s="20" t="s">
        <v>196</v>
      </c>
      <c r="C17" s="20"/>
      <c r="D17" s="21">
        <v>184362361.75999999</v>
      </c>
      <c r="E17" s="26"/>
      <c r="F17" s="23">
        <v>161822403</v>
      </c>
      <c r="H17" s="30"/>
      <c r="I17" s="18"/>
    </row>
    <row r="18" spans="1:12" x14ac:dyDescent="0.25">
      <c r="A18" s="19"/>
      <c r="B18" s="20" t="s">
        <v>197</v>
      </c>
      <c r="C18" s="20"/>
      <c r="D18" s="21">
        <v>119100.01</v>
      </c>
      <c r="E18" s="26"/>
      <c r="F18" s="23">
        <v>435578</v>
      </c>
      <c r="H18" s="30"/>
      <c r="I18" s="18"/>
    </row>
    <row r="19" spans="1:12" x14ac:dyDescent="0.25">
      <c r="A19" s="19"/>
      <c r="B19" s="31" t="s">
        <v>230</v>
      </c>
      <c r="C19" s="20"/>
      <c r="D19" s="21">
        <v>33269812.030000001</v>
      </c>
      <c r="E19" s="22"/>
      <c r="F19" s="23">
        <v>53850485</v>
      </c>
      <c r="H19" s="30"/>
      <c r="I19" s="18"/>
      <c r="J19" s="32"/>
      <c r="L19" s="33"/>
    </row>
    <row r="20" spans="1:12" x14ac:dyDescent="0.25">
      <c r="A20" s="19"/>
      <c r="B20" s="31" t="s">
        <v>231</v>
      </c>
      <c r="C20" s="31"/>
      <c r="D20" s="21">
        <v>16051359.9</v>
      </c>
      <c r="E20" s="22"/>
      <c r="F20" s="23">
        <v>31028392</v>
      </c>
      <c r="H20" s="30"/>
      <c r="I20" s="18"/>
    </row>
    <row r="21" spans="1:12" x14ac:dyDescent="0.25">
      <c r="A21" s="19"/>
      <c r="B21" s="31" t="s">
        <v>232</v>
      </c>
      <c r="C21" s="31"/>
      <c r="D21" s="21">
        <v>125636011.63</v>
      </c>
      <c r="E21" s="22"/>
      <c r="F21" s="23">
        <v>122083359</v>
      </c>
      <c r="H21" s="30"/>
      <c r="I21" s="18"/>
    </row>
    <row r="22" spans="1:12" x14ac:dyDescent="0.25">
      <c r="A22" s="19"/>
      <c r="B22" s="20" t="s">
        <v>233</v>
      </c>
      <c r="C22" s="20"/>
      <c r="D22" s="26">
        <v>749265.34</v>
      </c>
      <c r="E22" s="22"/>
      <c r="F22" s="23">
        <v>799214</v>
      </c>
      <c r="H22" s="18"/>
      <c r="I22" s="18"/>
      <c r="J22" s="32"/>
      <c r="L22" s="33"/>
    </row>
    <row r="23" spans="1:12" x14ac:dyDescent="0.25">
      <c r="A23" s="19"/>
      <c r="B23" s="20"/>
      <c r="C23" s="20"/>
      <c r="D23" s="26"/>
      <c r="E23" s="22"/>
      <c r="F23" s="23"/>
      <c r="I23" s="18"/>
    </row>
    <row r="24" spans="1:12" x14ac:dyDescent="0.25">
      <c r="A24" s="13" t="s">
        <v>28</v>
      </c>
      <c r="B24" s="20"/>
      <c r="C24" s="20"/>
      <c r="D24" s="34">
        <f>SUM(D17:D23)</f>
        <v>360187910.66999996</v>
      </c>
      <c r="E24" s="22"/>
      <c r="F24" s="25">
        <f>SUM(F17:F23)</f>
        <v>370019431</v>
      </c>
      <c r="I24" s="18">
        <f t="shared" si="0"/>
        <v>730207341.66999996</v>
      </c>
    </row>
    <row r="25" spans="1:12" x14ac:dyDescent="0.25">
      <c r="A25" s="19"/>
      <c r="B25" s="20"/>
      <c r="C25" s="20"/>
      <c r="D25" s="26"/>
      <c r="E25" s="22"/>
      <c r="F25" s="23"/>
    </row>
    <row r="26" spans="1:12" x14ac:dyDescent="0.25">
      <c r="A26" s="13" t="s">
        <v>22</v>
      </c>
      <c r="B26" s="20"/>
      <c r="C26" s="20"/>
      <c r="D26" s="34">
        <f>+D14-D24</f>
        <v>105327208.13000005</v>
      </c>
      <c r="E26" s="22"/>
      <c r="F26" s="25">
        <f>+F14-F24</f>
        <v>43723838</v>
      </c>
      <c r="I26" s="18">
        <f t="shared" si="0"/>
        <v>149051046.13000005</v>
      </c>
    </row>
    <row r="27" spans="1:12" x14ac:dyDescent="0.25">
      <c r="A27" s="13"/>
      <c r="B27" s="20"/>
      <c r="C27" s="20"/>
      <c r="D27" s="26"/>
      <c r="E27" s="26"/>
      <c r="F27" s="23"/>
    </row>
    <row r="28" spans="1:12" x14ac:dyDescent="0.25">
      <c r="A28" s="35"/>
      <c r="B28" s="20"/>
      <c r="C28" s="20"/>
      <c r="D28" s="26"/>
      <c r="E28" s="26"/>
      <c r="F28" s="23"/>
      <c r="I28" s="18">
        <f t="shared" si="0"/>
        <v>0</v>
      </c>
    </row>
    <row r="29" spans="1:12" x14ac:dyDescent="0.25">
      <c r="A29" s="13"/>
      <c r="B29" s="20"/>
      <c r="C29" s="20"/>
      <c r="D29" s="26"/>
      <c r="E29" s="22"/>
      <c r="F29" s="23"/>
      <c r="I29" s="18">
        <f t="shared" si="0"/>
        <v>0</v>
      </c>
    </row>
    <row r="30" spans="1:12" x14ac:dyDescent="0.25">
      <c r="A30" s="19"/>
      <c r="B30" s="20"/>
      <c r="C30" s="20"/>
      <c r="D30" s="26"/>
      <c r="E30" s="22"/>
      <c r="F30" s="23"/>
      <c r="I30" s="18">
        <f t="shared" si="0"/>
        <v>0</v>
      </c>
    </row>
    <row r="31" spans="1:12" x14ac:dyDescent="0.25">
      <c r="A31" s="13"/>
      <c r="B31" s="20"/>
      <c r="C31" s="20"/>
      <c r="D31" s="34"/>
      <c r="E31" s="36"/>
      <c r="F31" s="25"/>
      <c r="I31" s="18">
        <f t="shared" si="0"/>
        <v>0</v>
      </c>
    </row>
    <row r="32" spans="1:12" x14ac:dyDescent="0.25">
      <c r="A32" s="13"/>
      <c r="B32" s="20"/>
      <c r="C32" s="20"/>
      <c r="D32" s="26"/>
      <c r="E32" s="26"/>
      <c r="F32" s="23"/>
    </row>
    <row r="33" spans="1:13" x14ac:dyDescent="0.25">
      <c r="A33" s="19"/>
      <c r="B33" s="20"/>
      <c r="C33" s="20"/>
      <c r="D33" s="26"/>
      <c r="E33" s="26"/>
      <c r="F33" s="23"/>
    </row>
    <row r="34" spans="1:13" ht="15.75" thickBot="1" x14ac:dyDescent="0.3">
      <c r="A34" s="331" t="str">
        <f>+'[1]ESF - Situación Financiera'!A43</f>
        <v>Las notas  son parte integral de estos Estados Financieros.</v>
      </c>
      <c r="B34" s="332"/>
      <c r="C34" s="332"/>
      <c r="D34" s="332"/>
      <c r="E34" s="332"/>
      <c r="F34" s="333"/>
    </row>
    <row r="35" spans="1:13" x14ac:dyDescent="0.25">
      <c r="A35" s="113"/>
      <c r="B35" s="113"/>
      <c r="C35" s="113"/>
      <c r="D35" s="113"/>
      <c r="E35" s="113"/>
      <c r="F35" s="113"/>
    </row>
    <row r="36" spans="1:13" x14ac:dyDescent="0.25">
      <c r="A36" s="113"/>
      <c r="B36" s="113"/>
      <c r="C36" s="113"/>
      <c r="D36" s="113"/>
      <c r="E36" s="113"/>
      <c r="F36" s="113"/>
    </row>
    <row r="38" spans="1:13" x14ac:dyDescent="0.25">
      <c r="L38" s="3"/>
      <c r="M38" s="3"/>
    </row>
    <row r="39" spans="1:13" x14ac:dyDescent="0.25">
      <c r="B39" s="260"/>
      <c r="C39"/>
      <c r="D39" s="261"/>
      <c r="E39" s="248"/>
      <c r="F39" s="262"/>
      <c r="G39" s="263"/>
      <c r="L39" s="3"/>
      <c r="M39" s="3"/>
    </row>
    <row r="40" spans="1:13" x14ac:dyDescent="0.25">
      <c r="A40" s="37"/>
      <c r="B40" s="264" t="s">
        <v>305</v>
      </c>
      <c r="C40"/>
      <c r="D40" s="264" t="s">
        <v>306</v>
      </c>
      <c r="E40" s="264"/>
      <c r="F40" s="71" t="s">
        <v>307</v>
      </c>
      <c r="G40" s="2"/>
    </row>
    <row r="41" spans="1:13" x14ac:dyDescent="0.25">
      <c r="A41" s="37"/>
      <c r="B41" s="264" t="s">
        <v>308</v>
      </c>
      <c r="C41"/>
      <c r="D41" s="264" t="s">
        <v>309</v>
      </c>
      <c r="E41" s="264"/>
      <c r="F41" s="264" t="s">
        <v>310</v>
      </c>
      <c r="G41" s="185"/>
    </row>
    <row r="42" spans="1:13" ht="15.75" x14ac:dyDescent="0.25">
      <c r="B42" s="119"/>
      <c r="C42" s="119"/>
      <c r="D42" s="119"/>
      <c r="E42" s="119"/>
      <c r="F42" s="119"/>
      <c r="G42" s="119"/>
    </row>
  </sheetData>
  <mergeCells count="5">
    <mergeCell ref="A5:F5"/>
    <mergeCell ref="A6:F6"/>
    <mergeCell ref="A7:F7"/>
    <mergeCell ref="A8:F8"/>
    <mergeCell ref="A34:F34"/>
  </mergeCells>
  <pageMargins left="0.25" right="0.1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6"/>
  <sheetViews>
    <sheetView topLeftCell="A10" workbookViewId="0">
      <selection activeCell="B5" sqref="B5:G5"/>
    </sheetView>
  </sheetViews>
  <sheetFormatPr baseColWidth="10" defaultColWidth="11.42578125" defaultRowHeight="15" x14ac:dyDescent="0.25"/>
  <cols>
    <col min="1" max="1" width="3.7109375" style="3" customWidth="1"/>
    <col min="2" max="2" width="1.28515625" style="3" customWidth="1"/>
    <col min="3" max="3" width="39.7109375" style="3" customWidth="1"/>
    <col min="4" max="4" width="1.7109375" style="3" customWidth="1"/>
    <col min="5" max="5" width="14.7109375" style="39" customWidth="1"/>
    <col min="6" max="6" width="20.85546875" style="3" customWidth="1"/>
    <col min="7" max="7" width="22.7109375" style="3" customWidth="1"/>
    <col min="8" max="8" width="2.5703125" style="3" customWidth="1"/>
    <col min="9" max="9" width="17.42578125" style="3" customWidth="1"/>
    <col min="10" max="10" width="15.140625" style="69" bestFit="1" customWidth="1"/>
    <col min="11" max="11" width="14.140625" style="29" bestFit="1" customWidth="1"/>
    <col min="12" max="12" width="15.140625" style="29" bestFit="1" customWidth="1"/>
    <col min="13" max="13" width="12.28515625" style="29" bestFit="1" customWidth="1"/>
    <col min="14" max="16384" width="11.42578125" style="29"/>
  </cols>
  <sheetData>
    <row r="3" spans="1:10" ht="15.75" thickBot="1" x14ac:dyDescent="0.3"/>
    <row r="4" spans="1:10" ht="15.75" x14ac:dyDescent="0.25">
      <c r="B4" s="325" t="str">
        <f>+'[1]ESF - Situación Financiera'!A3</f>
        <v>CORPORACION DE ACUEDUCTO Y ALCANTARILLADOS DE LA ROMANA</v>
      </c>
      <c r="C4" s="326"/>
      <c r="D4" s="326"/>
      <c r="E4" s="326"/>
      <c r="F4" s="326"/>
      <c r="G4" s="327"/>
    </row>
    <row r="5" spans="1:10" ht="15.75" x14ac:dyDescent="0.25">
      <c r="B5" s="328" t="s">
        <v>29</v>
      </c>
      <c r="C5" s="329"/>
      <c r="D5" s="329"/>
      <c r="E5" s="329"/>
      <c r="F5" s="329"/>
      <c r="G5" s="330"/>
    </row>
    <row r="6" spans="1:10" ht="15.75" x14ac:dyDescent="0.25">
      <c r="B6" s="328" t="s">
        <v>257</v>
      </c>
      <c r="C6" s="329"/>
      <c r="D6" s="329"/>
      <c r="E6" s="329"/>
      <c r="F6" s="329"/>
      <c r="G6" s="330"/>
    </row>
    <row r="7" spans="1:10" ht="15.75" x14ac:dyDescent="0.25">
      <c r="B7" s="328" t="s">
        <v>2</v>
      </c>
      <c r="C7" s="329"/>
      <c r="D7" s="329"/>
      <c r="E7" s="329"/>
      <c r="F7" s="329"/>
      <c r="G7" s="330"/>
    </row>
    <row r="8" spans="1:10" ht="15.75" thickBot="1" x14ac:dyDescent="0.3">
      <c r="B8" s="4"/>
      <c r="C8" s="5"/>
      <c r="D8" s="5"/>
      <c r="E8" s="40"/>
      <c r="F8" s="6"/>
      <c r="G8" s="7"/>
    </row>
    <row r="9" spans="1:10" ht="30" x14ac:dyDescent="0.25">
      <c r="B9" s="8"/>
      <c r="C9" s="9"/>
      <c r="D9" s="9"/>
      <c r="E9" s="41" t="s">
        <v>30</v>
      </c>
      <c r="F9" s="41" t="s">
        <v>31</v>
      </c>
      <c r="G9" s="42" t="s">
        <v>32</v>
      </c>
    </row>
    <row r="10" spans="1:10" x14ac:dyDescent="0.2">
      <c r="B10" s="19"/>
      <c r="C10" s="163" t="s">
        <v>258</v>
      </c>
      <c r="D10" s="20"/>
      <c r="E10" s="115">
        <v>81283839</v>
      </c>
      <c r="F10" s="164">
        <v>145427283</v>
      </c>
      <c r="G10" s="25">
        <f>SUM(E10:F10)</f>
        <v>226711122</v>
      </c>
      <c r="H10" s="18"/>
      <c r="I10" s="18"/>
    </row>
    <row r="11" spans="1:10" customFormat="1" x14ac:dyDescent="0.25">
      <c r="A11" s="39"/>
      <c r="B11" s="44"/>
      <c r="C11" s="20" t="s">
        <v>33</v>
      </c>
      <c r="D11" s="20"/>
      <c r="E11" s="43">
        <v>0</v>
      </c>
      <c r="F11" s="43"/>
      <c r="G11" s="45"/>
      <c r="H11" s="39"/>
      <c r="I11" s="46"/>
      <c r="J11" s="68"/>
    </row>
    <row r="12" spans="1:10" customFormat="1" x14ac:dyDescent="0.25">
      <c r="A12" s="39"/>
      <c r="B12" s="44"/>
      <c r="C12" s="20" t="s">
        <v>34</v>
      </c>
      <c r="D12" s="20"/>
      <c r="E12" s="43">
        <v>0</v>
      </c>
      <c r="F12" s="43"/>
      <c r="G12" s="45"/>
      <c r="H12" s="39"/>
      <c r="I12" s="46"/>
      <c r="J12" s="68"/>
    </row>
    <row r="13" spans="1:10" x14ac:dyDescent="0.25">
      <c r="B13" s="19"/>
      <c r="C13" s="20" t="s">
        <v>35</v>
      </c>
      <c r="D13" s="20"/>
      <c r="E13" s="43">
        <v>0</v>
      </c>
      <c r="F13" s="26">
        <v>-106452680</v>
      </c>
      <c r="G13" s="23">
        <v>-106452680</v>
      </c>
      <c r="I13" s="18"/>
    </row>
    <row r="14" spans="1:10" x14ac:dyDescent="0.25">
      <c r="B14" s="19"/>
      <c r="C14" s="20" t="s">
        <v>36</v>
      </c>
      <c r="D14" s="20"/>
      <c r="E14" s="43">
        <v>0</v>
      </c>
      <c r="F14" s="165">
        <v>43723838</v>
      </c>
      <c r="G14" s="23">
        <f>SUM(E14:F14)</f>
        <v>43723838</v>
      </c>
      <c r="I14" s="18"/>
    </row>
    <row r="15" spans="1:10" ht="15.75" thickBot="1" x14ac:dyDescent="0.25">
      <c r="B15" s="19"/>
      <c r="C15" s="20" t="s">
        <v>258</v>
      </c>
      <c r="D15" s="20"/>
      <c r="E15" s="47">
        <f>SUM(E10:E14)</f>
        <v>81283839</v>
      </c>
      <c r="F15" s="48"/>
      <c r="G15" s="49">
        <f>E15+F10+F14</f>
        <v>270434960</v>
      </c>
      <c r="I15" s="18"/>
    </row>
    <row r="16" spans="1:10" ht="15.75" thickTop="1" x14ac:dyDescent="0.25">
      <c r="B16" s="19"/>
      <c r="C16" s="20" t="s">
        <v>13</v>
      </c>
      <c r="D16" s="20"/>
      <c r="E16" s="50"/>
      <c r="F16" s="51"/>
      <c r="G16" s="52"/>
    </row>
    <row r="17" spans="1:13" customFormat="1" x14ac:dyDescent="0.25">
      <c r="A17" s="39"/>
      <c r="B17" s="44"/>
      <c r="C17" s="166" t="s">
        <v>258</v>
      </c>
      <c r="D17" s="20"/>
      <c r="E17" s="115">
        <v>81283839</v>
      </c>
      <c r="F17" s="115">
        <v>145427283</v>
      </c>
      <c r="G17" s="116">
        <f>E17+F17</f>
        <v>226711122</v>
      </c>
      <c r="H17" s="39"/>
      <c r="I17" s="39"/>
      <c r="J17" s="68"/>
      <c r="K17" s="68"/>
      <c r="L17" s="77"/>
      <c r="M17" s="18"/>
    </row>
    <row r="18" spans="1:13" customFormat="1" ht="15.75" x14ac:dyDescent="0.25">
      <c r="A18" s="39"/>
      <c r="B18" s="44"/>
      <c r="C18" s="53" t="s">
        <v>34</v>
      </c>
      <c r="D18" s="20"/>
      <c r="E18" s="43"/>
      <c r="F18" s="43"/>
      <c r="G18" s="45"/>
      <c r="H18" s="39"/>
      <c r="I18" s="137"/>
      <c r="J18" s="68"/>
      <c r="M18" s="18"/>
    </row>
    <row r="19" spans="1:13" customFormat="1" x14ac:dyDescent="0.25">
      <c r="A19" s="39"/>
      <c r="B19" s="44"/>
      <c r="C19" s="54" t="s">
        <v>37</v>
      </c>
      <c r="D19" s="20"/>
      <c r="E19" s="43"/>
      <c r="F19" s="3"/>
      <c r="G19" s="45"/>
      <c r="H19" s="39"/>
      <c r="I19" s="39"/>
      <c r="J19" s="68"/>
      <c r="M19" s="55"/>
    </row>
    <row r="20" spans="1:13" x14ac:dyDescent="0.25">
      <c r="B20" s="19"/>
      <c r="C20" s="53" t="s">
        <v>35</v>
      </c>
      <c r="D20" s="20"/>
      <c r="E20" s="43"/>
      <c r="F20" s="165"/>
      <c r="G20" s="45">
        <f>SUM(E20:F20)</f>
        <v>0</v>
      </c>
    </row>
    <row r="21" spans="1:13" x14ac:dyDescent="0.25">
      <c r="B21" s="19"/>
      <c r="C21" s="53" t="s">
        <v>36</v>
      </c>
      <c r="D21" s="20"/>
      <c r="E21" s="43"/>
      <c r="F21" s="43">
        <v>105327208</v>
      </c>
      <c r="G21" s="45">
        <f>+F21</f>
        <v>105327208</v>
      </c>
    </row>
    <row r="22" spans="1:13" ht="15.75" thickBot="1" x14ac:dyDescent="0.3">
      <c r="B22" s="13"/>
      <c r="C22" s="56" t="s">
        <v>259</v>
      </c>
      <c r="D22" s="20"/>
      <c r="E22" s="24">
        <f>E17+E19</f>
        <v>81283839</v>
      </c>
      <c r="F22" s="24">
        <f>F17+F21</f>
        <v>250754491</v>
      </c>
      <c r="G22" s="49">
        <f>+E22+F17+F21</f>
        <v>332038330</v>
      </c>
      <c r="I22" s="18"/>
    </row>
    <row r="23" spans="1:13" ht="15.75" thickTop="1" x14ac:dyDescent="0.25">
      <c r="B23" s="13"/>
      <c r="C23" s="20"/>
      <c r="D23" s="20"/>
      <c r="E23" s="43"/>
      <c r="F23" s="26"/>
      <c r="G23" s="23"/>
    </row>
    <row r="24" spans="1:13" x14ac:dyDescent="0.25">
      <c r="B24" s="19"/>
      <c r="C24" s="20"/>
      <c r="D24" s="20"/>
      <c r="E24" s="57"/>
      <c r="F24" s="26"/>
      <c r="G24" s="58"/>
    </row>
    <row r="25" spans="1:13" ht="15.75" thickBot="1" x14ac:dyDescent="0.3">
      <c r="B25" s="59"/>
      <c r="C25" s="60"/>
      <c r="D25" s="60"/>
      <c r="E25" s="60"/>
      <c r="F25" s="60"/>
      <c r="G25" s="61"/>
    </row>
    <row r="26" spans="1:13" x14ac:dyDescent="0.25">
      <c r="E26" s="3"/>
      <c r="I26" s="18"/>
    </row>
    <row r="27" spans="1:13" x14ac:dyDescent="0.25">
      <c r="J27" s="30"/>
    </row>
    <row r="28" spans="1:13" x14ac:dyDescent="0.25">
      <c r="J28" s="30"/>
    </row>
    <row r="29" spans="1:13" x14ac:dyDescent="0.25">
      <c r="C29" s="260"/>
      <c r="D29"/>
      <c r="E29" s="261"/>
      <c r="F29" s="248"/>
      <c r="G29" s="262"/>
      <c r="H29" s="263"/>
      <c r="J29" s="30"/>
    </row>
    <row r="30" spans="1:13" x14ac:dyDescent="0.25">
      <c r="C30" s="264" t="s">
        <v>305</v>
      </c>
      <c r="D30"/>
      <c r="E30" s="264" t="s">
        <v>306</v>
      </c>
      <c r="F30" s="264"/>
      <c r="G30" s="71" t="s">
        <v>307</v>
      </c>
      <c r="H30" s="2"/>
      <c r="J30" s="30"/>
    </row>
    <row r="31" spans="1:13" x14ac:dyDescent="0.25">
      <c r="C31" s="264" t="s">
        <v>308</v>
      </c>
      <c r="D31"/>
      <c r="E31" s="264" t="s">
        <v>309</v>
      </c>
      <c r="F31" s="264"/>
      <c r="G31" s="264" t="s">
        <v>310</v>
      </c>
      <c r="H31" s="185"/>
    </row>
    <row r="32" spans="1:13" ht="15.75" x14ac:dyDescent="0.25">
      <c r="C32" s="119"/>
      <c r="D32" s="119"/>
      <c r="E32" s="119"/>
      <c r="F32" s="119"/>
      <c r="G32" s="119"/>
      <c r="H32" s="119"/>
    </row>
    <row r="33" spans="3:8" x14ac:dyDescent="0.25">
      <c r="C33" s="89"/>
      <c r="D33" s="334"/>
      <c r="E33" s="334"/>
      <c r="F33" s="334"/>
      <c r="G33" s="334"/>
    </row>
    <row r="34" spans="3:8" x14ac:dyDescent="0.25">
      <c r="C34" s="37"/>
      <c r="D34" s="38"/>
      <c r="E34" s="38"/>
      <c r="F34" s="37"/>
      <c r="G34" s="37"/>
      <c r="H34" s="37"/>
    </row>
    <row r="35" spans="3:8" x14ac:dyDescent="0.25">
      <c r="C35" s="37"/>
      <c r="D35" s="38"/>
      <c r="E35" s="38"/>
      <c r="F35" s="37"/>
      <c r="G35" s="37"/>
      <c r="H35" s="37"/>
    </row>
    <row r="36" spans="3:8" x14ac:dyDescent="0.25">
      <c r="F36" s="18"/>
    </row>
  </sheetData>
  <mergeCells count="6">
    <mergeCell ref="B4:G4"/>
    <mergeCell ref="B5:G5"/>
    <mergeCell ref="B6:G6"/>
    <mergeCell ref="B7:G7"/>
    <mergeCell ref="D33:E33"/>
    <mergeCell ref="F33:G33"/>
  </mergeCells>
  <pageMargins left="0.31496062992125984" right="0.31496062992125984" top="0.78740157480314965" bottom="0.74803149606299213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9"/>
  <sheetViews>
    <sheetView topLeftCell="A37" workbookViewId="0">
      <selection activeCell="F57" sqref="A1:F57"/>
    </sheetView>
  </sheetViews>
  <sheetFormatPr baseColWidth="10" defaultColWidth="11.42578125" defaultRowHeight="15.75" x14ac:dyDescent="0.25"/>
  <cols>
    <col min="1" max="1" width="7.42578125" style="119" customWidth="1"/>
    <col min="2" max="2" width="45.42578125" style="119" customWidth="1"/>
    <col min="3" max="3" width="1.7109375" style="119" customWidth="1"/>
    <col min="4" max="4" width="19.85546875" style="119" customWidth="1"/>
    <col min="5" max="5" width="1.7109375" style="119" customWidth="1"/>
    <col min="6" max="6" width="23.42578125" style="119" customWidth="1"/>
    <col min="7" max="7" width="3.7109375" style="119" customWidth="1"/>
    <col min="8" max="8" width="15.28515625" style="119" hidden="1" customWidth="1"/>
    <col min="9" max="9" width="21.140625" style="119" customWidth="1"/>
    <col min="10" max="10" width="15.5703125" style="119" customWidth="1"/>
    <col min="11" max="11" width="2.42578125" style="119" customWidth="1"/>
    <col min="12" max="12" width="34" style="119" customWidth="1"/>
    <col min="13" max="13" width="20.7109375" style="120" customWidth="1"/>
    <col min="14" max="16384" width="11.42578125" style="120"/>
  </cols>
  <sheetData>
    <row r="4" spans="1:13" ht="16.5" thickBot="1" x14ac:dyDescent="0.3"/>
    <row r="5" spans="1:13" ht="14.25" customHeight="1" x14ac:dyDescent="0.25">
      <c r="A5" s="325" t="s">
        <v>0</v>
      </c>
      <c r="B5" s="326"/>
      <c r="C5" s="326"/>
      <c r="D5" s="326"/>
      <c r="E5" s="326"/>
      <c r="F5" s="327"/>
    </row>
    <row r="6" spans="1:13" ht="14.25" customHeight="1" x14ac:dyDescent="0.25">
      <c r="A6" s="328" t="s">
        <v>1</v>
      </c>
      <c r="B6" s="329"/>
      <c r="C6" s="329"/>
      <c r="D6" s="329"/>
      <c r="E6" s="329"/>
      <c r="F6" s="330"/>
    </row>
    <row r="7" spans="1:13" ht="12" customHeight="1" x14ac:dyDescent="0.25">
      <c r="A7" s="328" t="s">
        <v>246</v>
      </c>
      <c r="B7" s="329"/>
      <c r="C7" s="329"/>
      <c r="D7" s="329"/>
      <c r="E7" s="329"/>
      <c r="F7" s="330"/>
    </row>
    <row r="8" spans="1:13" ht="9.75" customHeight="1" thickBot="1" x14ac:dyDescent="0.3">
      <c r="A8" s="335" t="s">
        <v>2</v>
      </c>
      <c r="B8" s="336"/>
      <c r="C8" s="336"/>
      <c r="D8" s="336"/>
      <c r="E8" s="336"/>
      <c r="F8" s="337"/>
    </row>
    <row r="9" spans="1:13" ht="11.25" customHeight="1" x14ac:dyDescent="0.25">
      <c r="A9" s="121"/>
      <c r="B9" s="122"/>
      <c r="C9" s="122"/>
      <c r="D9" s="123">
        <v>25</v>
      </c>
      <c r="E9" s="124"/>
      <c r="F9" s="125">
        <v>24</v>
      </c>
    </row>
    <row r="10" spans="1:13" x14ac:dyDescent="0.25">
      <c r="A10" s="126" t="s">
        <v>3</v>
      </c>
      <c r="B10" s="127"/>
      <c r="C10" s="127"/>
      <c r="D10" s="128"/>
      <c r="E10" s="129"/>
      <c r="F10" s="130"/>
      <c r="J10" s="131"/>
      <c r="K10" s="131"/>
      <c r="M10" s="131"/>
    </row>
    <row r="11" spans="1:13" x14ac:dyDescent="0.25">
      <c r="A11" s="126" t="s">
        <v>4</v>
      </c>
      <c r="B11" s="127"/>
      <c r="C11" s="127"/>
      <c r="D11" s="129"/>
      <c r="E11" s="129"/>
      <c r="F11" s="130"/>
      <c r="M11" s="119"/>
    </row>
    <row r="12" spans="1:13" x14ac:dyDescent="0.25">
      <c r="A12" s="132"/>
      <c r="B12" s="133" t="s">
        <v>5</v>
      </c>
      <c r="C12" s="133"/>
      <c r="D12" s="134">
        <v>203217296</v>
      </c>
      <c r="E12" s="135"/>
      <c r="F12" s="136">
        <v>110439594</v>
      </c>
      <c r="H12" s="137">
        <f>+D12+F12</f>
        <v>313656890</v>
      </c>
      <c r="I12" s="244"/>
      <c r="K12" s="138"/>
      <c r="L12" s="155"/>
      <c r="M12" s="119"/>
    </row>
    <row r="13" spans="1:13" s="80" customFormat="1" x14ac:dyDescent="0.25">
      <c r="A13" s="139"/>
      <c r="B13" s="133" t="s">
        <v>6</v>
      </c>
      <c r="C13" s="133"/>
      <c r="D13" s="140">
        <v>274513165</v>
      </c>
      <c r="E13" s="141"/>
      <c r="F13" s="136">
        <v>236126691</v>
      </c>
      <c r="G13" s="142"/>
      <c r="H13" s="143">
        <f t="shared" ref="H13:H24" si="0">+D13+F13</f>
        <v>510639856</v>
      </c>
      <c r="I13" s="169"/>
      <c r="J13" s="142"/>
      <c r="K13" s="144"/>
      <c r="L13" s="142"/>
      <c r="M13" s="142"/>
    </row>
    <row r="14" spans="1:13" x14ac:dyDescent="0.25">
      <c r="A14" s="132"/>
      <c r="B14" s="133" t="s">
        <v>7</v>
      </c>
      <c r="C14" s="133"/>
      <c r="D14" s="140">
        <v>32842109.010000002</v>
      </c>
      <c r="E14" s="141"/>
      <c r="F14" s="136">
        <v>34921503</v>
      </c>
      <c r="H14" s="137">
        <f t="shared" si="0"/>
        <v>67763612.010000005</v>
      </c>
      <c r="I14" s="137"/>
      <c r="J14" s="137"/>
      <c r="K14" s="138"/>
      <c r="M14" s="119"/>
    </row>
    <row r="15" spans="1:13" x14ac:dyDescent="0.25">
      <c r="A15" s="132"/>
      <c r="B15" s="133" t="s">
        <v>8</v>
      </c>
      <c r="C15" s="133"/>
      <c r="D15" s="140">
        <v>209467</v>
      </c>
      <c r="E15" s="141"/>
      <c r="F15" s="136">
        <v>209467</v>
      </c>
      <c r="H15" s="137"/>
      <c r="J15" s="137"/>
      <c r="K15" s="138"/>
      <c r="M15" s="119"/>
    </row>
    <row r="16" spans="1:13" x14ac:dyDescent="0.25">
      <c r="A16" s="126" t="s">
        <v>9</v>
      </c>
      <c r="B16" s="133"/>
      <c r="C16" s="133"/>
      <c r="D16" s="146">
        <f>SUM(D12:D15)</f>
        <v>510782037.00999999</v>
      </c>
      <c r="E16" s="135"/>
      <c r="F16" s="147">
        <f>SUM(F12:F15)</f>
        <v>381697255</v>
      </c>
      <c r="H16" s="137">
        <f t="shared" si="0"/>
        <v>892479292.00999999</v>
      </c>
      <c r="K16" s="138"/>
      <c r="M16" s="119"/>
    </row>
    <row r="17" spans="1:13" x14ac:dyDescent="0.25">
      <c r="A17" s="126" t="s">
        <v>10</v>
      </c>
      <c r="B17" s="133"/>
      <c r="C17" s="133"/>
      <c r="D17" s="134"/>
      <c r="E17" s="134"/>
      <c r="F17" s="136"/>
      <c r="K17" s="138"/>
      <c r="M17" s="119"/>
    </row>
    <row r="18" spans="1:13" s="80" customFormat="1" x14ac:dyDescent="0.25">
      <c r="A18" s="139"/>
      <c r="B18" s="133" t="s">
        <v>221</v>
      </c>
      <c r="C18" s="133"/>
      <c r="D18" s="148">
        <v>351614262</v>
      </c>
      <c r="E18" s="141"/>
      <c r="F18" s="136">
        <v>437015414</v>
      </c>
      <c r="G18" s="142"/>
      <c r="H18" s="143">
        <f t="shared" si="0"/>
        <v>788629676</v>
      </c>
      <c r="I18" s="169"/>
      <c r="J18" s="142"/>
      <c r="K18" s="144"/>
      <c r="L18" s="142"/>
      <c r="M18" s="142"/>
    </row>
    <row r="19" spans="1:13" x14ac:dyDescent="0.25">
      <c r="A19" s="132"/>
      <c r="B19" s="133" t="s">
        <v>222</v>
      </c>
      <c r="C19" s="133"/>
      <c r="D19" s="148">
        <v>620603021.59000003</v>
      </c>
      <c r="E19" s="141"/>
      <c r="F19" s="136">
        <v>607275987</v>
      </c>
      <c r="H19" s="137">
        <f t="shared" si="0"/>
        <v>1227879008.5900002</v>
      </c>
      <c r="K19" s="138"/>
      <c r="M19" s="119"/>
    </row>
    <row r="20" spans="1:13" x14ac:dyDescent="0.25">
      <c r="A20" s="132"/>
      <c r="B20" s="133" t="s">
        <v>223</v>
      </c>
      <c r="C20" s="133"/>
      <c r="D20" s="148">
        <v>510026.45</v>
      </c>
      <c r="E20" s="141"/>
      <c r="F20" s="136">
        <v>329971</v>
      </c>
      <c r="H20" s="137"/>
      <c r="K20" s="138"/>
      <c r="M20" s="119"/>
    </row>
    <row r="21" spans="1:13" x14ac:dyDescent="0.25">
      <c r="A21" s="132"/>
      <c r="B21" s="133" t="s">
        <v>224</v>
      </c>
      <c r="C21" s="133"/>
      <c r="D21" s="140">
        <v>36349293</v>
      </c>
      <c r="E21" s="141"/>
      <c r="F21" s="136">
        <v>36349293</v>
      </c>
      <c r="H21" s="137">
        <f>+D20+F21</f>
        <v>36859319.450000003</v>
      </c>
      <c r="J21" s="138"/>
      <c r="M21" s="80"/>
    </row>
    <row r="22" spans="1:13" x14ac:dyDescent="0.25">
      <c r="A22" s="126" t="s">
        <v>11</v>
      </c>
      <c r="B22" s="133"/>
      <c r="C22" s="133"/>
      <c r="D22" s="146">
        <f>SUM(D18:D21)</f>
        <v>1009076603.0400001</v>
      </c>
      <c r="E22" s="135"/>
      <c r="F22" s="147">
        <f>SUM(F18:F21)</f>
        <v>1080970665</v>
      </c>
      <c r="H22" s="137">
        <f t="shared" si="0"/>
        <v>2090047268.04</v>
      </c>
      <c r="J22" s="138"/>
      <c r="M22" s="80"/>
    </row>
    <row r="23" spans="1:13" ht="14.1" customHeight="1" x14ac:dyDescent="0.25">
      <c r="A23" s="126"/>
      <c r="B23" s="133"/>
      <c r="C23" s="133"/>
      <c r="D23" s="146"/>
      <c r="E23" s="135"/>
      <c r="F23" s="147"/>
      <c r="H23" s="137"/>
      <c r="J23" s="138"/>
      <c r="M23" s="80"/>
    </row>
    <row r="24" spans="1:13" x14ac:dyDescent="0.25">
      <c r="A24" s="126" t="s">
        <v>12</v>
      </c>
      <c r="B24" s="133"/>
      <c r="C24" s="133"/>
      <c r="D24" s="146">
        <f>SUM(D22,D16)</f>
        <v>1519858640.0500002</v>
      </c>
      <c r="E24" s="149"/>
      <c r="F24" s="146">
        <f>F16+F22</f>
        <v>1462667920</v>
      </c>
      <c r="H24" s="137">
        <f t="shared" si="0"/>
        <v>2982526560.0500002</v>
      </c>
      <c r="J24" s="138"/>
    </row>
    <row r="25" spans="1:13" ht="14.1" customHeight="1" x14ac:dyDescent="0.25">
      <c r="A25" s="132"/>
      <c r="B25" s="133" t="s">
        <v>13</v>
      </c>
      <c r="C25" s="133"/>
      <c r="D25" s="134"/>
      <c r="E25" s="134"/>
      <c r="F25" s="136"/>
      <c r="J25" s="138"/>
    </row>
    <row r="26" spans="1:13" x14ac:dyDescent="0.25">
      <c r="A26" s="126" t="s">
        <v>14</v>
      </c>
      <c r="B26" s="133"/>
      <c r="C26" s="133"/>
      <c r="D26" s="134" t="s">
        <v>15</v>
      </c>
      <c r="E26" s="134"/>
      <c r="F26" s="136"/>
      <c r="J26" s="138"/>
    </row>
    <row r="27" spans="1:13" x14ac:dyDescent="0.25">
      <c r="A27" s="126" t="s">
        <v>16</v>
      </c>
      <c r="B27" s="133"/>
      <c r="C27" s="133"/>
      <c r="D27" s="135"/>
      <c r="E27" s="135"/>
      <c r="F27" s="150"/>
      <c r="J27" s="138"/>
    </row>
    <row r="28" spans="1:13" x14ac:dyDescent="0.25">
      <c r="A28" s="132"/>
      <c r="B28" s="133" t="s">
        <v>225</v>
      </c>
      <c r="C28" s="133"/>
      <c r="D28" s="140">
        <v>76128720.450000003</v>
      </c>
      <c r="E28" s="140"/>
      <c r="F28" s="136">
        <v>161426412</v>
      </c>
      <c r="H28" s="137">
        <f t="shared" ref="H28:H35" si="1">+D28+F28</f>
        <v>237555132.44999999</v>
      </c>
      <c r="J28" s="138"/>
    </row>
    <row r="29" spans="1:13" s="80" customFormat="1" x14ac:dyDescent="0.25">
      <c r="A29" s="139"/>
      <c r="B29" s="133" t="s">
        <v>226</v>
      </c>
      <c r="C29" s="133"/>
      <c r="D29" s="140">
        <v>441346.39</v>
      </c>
      <c r="E29" s="141"/>
      <c r="F29" s="136">
        <v>9335876</v>
      </c>
      <c r="G29" s="142"/>
      <c r="H29" s="143">
        <f t="shared" si="1"/>
        <v>9777222.3900000006</v>
      </c>
      <c r="I29" s="143"/>
      <c r="J29" s="144"/>
      <c r="K29" s="142"/>
      <c r="L29" s="142"/>
    </row>
    <row r="30" spans="1:13" s="80" customFormat="1" x14ac:dyDescent="0.25">
      <c r="A30" s="139"/>
      <c r="B30" s="133" t="s">
        <v>227</v>
      </c>
      <c r="C30" s="133"/>
      <c r="D30" s="140">
        <v>2257768</v>
      </c>
      <c r="E30" s="141"/>
      <c r="F30" s="136">
        <v>1862400</v>
      </c>
      <c r="G30" s="142"/>
      <c r="H30" s="143">
        <f t="shared" si="1"/>
        <v>4120168</v>
      </c>
      <c r="I30" s="142"/>
      <c r="J30" s="144"/>
      <c r="K30" s="142"/>
      <c r="L30" s="142"/>
    </row>
    <row r="31" spans="1:13" x14ac:dyDescent="0.25">
      <c r="A31" s="126" t="s">
        <v>17</v>
      </c>
      <c r="B31" s="133"/>
      <c r="C31" s="133"/>
      <c r="D31" s="146">
        <f>SUM(D28:D30)</f>
        <v>78827834.840000004</v>
      </c>
      <c r="E31" s="135"/>
      <c r="F31" s="146">
        <f>SUM(F28:F30)</f>
        <v>172624688</v>
      </c>
      <c r="H31" s="137">
        <f t="shared" si="1"/>
        <v>251452522.84</v>
      </c>
      <c r="I31" s="137"/>
      <c r="J31" s="138"/>
    </row>
    <row r="32" spans="1:13" s="80" customFormat="1" x14ac:dyDescent="0.25">
      <c r="A32" s="151" t="s">
        <v>18</v>
      </c>
      <c r="B32" s="152"/>
      <c r="C32" s="152"/>
      <c r="D32" s="140"/>
      <c r="E32" s="140"/>
      <c r="F32" s="145"/>
      <c r="G32" s="142"/>
      <c r="H32" s="143">
        <f t="shared" si="1"/>
        <v>0</v>
      </c>
      <c r="I32" s="143"/>
      <c r="J32" s="144"/>
      <c r="K32" s="142"/>
      <c r="L32" s="142"/>
    </row>
    <row r="33" spans="1:12" s="80" customFormat="1" x14ac:dyDescent="0.25">
      <c r="A33" s="139"/>
      <c r="B33" s="133" t="s">
        <v>228</v>
      </c>
      <c r="C33" s="133"/>
      <c r="D33" s="140">
        <v>1108992475</v>
      </c>
      <c r="E33" s="141"/>
      <c r="F33" s="136">
        <v>1063332111</v>
      </c>
      <c r="G33" s="142"/>
      <c r="H33" s="143">
        <f t="shared" si="1"/>
        <v>2172324586</v>
      </c>
      <c r="I33" s="142"/>
      <c r="J33" s="144"/>
      <c r="K33" s="142"/>
      <c r="L33" s="142"/>
    </row>
    <row r="34" spans="1:12" s="80" customFormat="1" x14ac:dyDescent="0.25">
      <c r="A34" s="151" t="s">
        <v>19</v>
      </c>
      <c r="B34" s="152"/>
      <c r="C34" s="152"/>
      <c r="D34" s="146">
        <f>SUM(D33)</f>
        <v>1108992475</v>
      </c>
      <c r="E34" s="146"/>
      <c r="F34" s="146">
        <f>SUM(F33)</f>
        <v>1063332111</v>
      </c>
      <c r="G34" s="142"/>
      <c r="H34" s="143">
        <f t="shared" si="1"/>
        <v>2172324586</v>
      </c>
      <c r="I34" s="142"/>
      <c r="J34" s="144"/>
      <c r="K34" s="142"/>
      <c r="L34" s="142"/>
    </row>
    <row r="35" spans="1:12" x14ac:dyDescent="0.25">
      <c r="A35" s="126" t="s">
        <v>20</v>
      </c>
      <c r="B35" s="133"/>
      <c r="C35" s="133"/>
      <c r="D35" s="146">
        <f>SUM(D31,D34)</f>
        <v>1187820309.8399999</v>
      </c>
      <c r="E35" s="149"/>
      <c r="F35" s="147">
        <f>SUM(F31,F34)</f>
        <v>1235956799</v>
      </c>
      <c r="H35" s="137">
        <f t="shared" si="1"/>
        <v>2423777108.8400002</v>
      </c>
      <c r="J35" s="138"/>
    </row>
    <row r="36" spans="1:12" x14ac:dyDescent="0.25">
      <c r="A36" s="126" t="s">
        <v>229</v>
      </c>
      <c r="B36" s="133"/>
      <c r="C36" s="133"/>
      <c r="D36" s="134"/>
      <c r="E36" s="134"/>
      <c r="F36" s="136"/>
      <c r="J36" s="138"/>
    </row>
    <row r="37" spans="1:12" s="80" customFormat="1" x14ac:dyDescent="0.25">
      <c r="A37" s="151"/>
      <c r="B37" s="133" t="s">
        <v>21</v>
      </c>
      <c r="C37" s="133"/>
      <c r="D37" s="140">
        <v>81283839</v>
      </c>
      <c r="E37" s="141"/>
      <c r="F37" s="136">
        <v>81283839</v>
      </c>
      <c r="G37" s="142"/>
      <c r="H37" s="143">
        <f t="shared" ref="H37:H41" si="2">+D37+F37</f>
        <v>162567678</v>
      </c>
      <c r="I37" s="142"/>
      <c r="J37" s="144"/>
      <c r="K37" s="143"/>
      <c r="L37" s="142"/>
    </row>
    <row r="38" spans="1:12" x14ac:dyDescent="0.25">
      <c r="A38" s="132"/>
      <c r="B38" s="133" t="s">
        <v>22</v>
      </c>
      <c r="C38" s="133"/>
      <c r="D38" s="308">
        <v>105327208</v>
      </c>
      <c r="E38" s="135"/>
      <c r="F38" s="136">
        <v>43723838</v>
      </c>
      <c r="H38" s="137">
        <f t="shared" si="2"/>
        <v>149051046</v>
      </c>
      <c r="J38" s="138"/>
    </row>
    <row r="39" spans="1:12" x14ac:dyDescent="0.25">
      <c r="A39" s="132"/>
      <c r="B39" s="133" t="s">
        <v>115</v>
      </c>
      <c r="C39" s="133"/>
      <c r="D39" s="134"/>
      <c r="E39" s="135"/>
      <c r="F39" s="136"/>
      <c r="H39" s="137"/>
      <c r="J39" s="138"/>
    </row>
    <row r="40" spans="1:12" x14ac:dyDescent="0.25">
      <c r="A40" s="132"/>
      <c r="B40" s="133" t="s">
        <v>23</v>
      </c>
      <c r="C40" s="133"/>
      <c r="D40" s="43">
        <v>145427283</v>
      </c>
      <c r="E40" s="135"/>
      <c r="F40" s="136">
        <v>101703445</v>
      </c>
      <c r="H40" s="137">
        <f t="shared" si="2"/>
        <v>247130728</v>
      </c>
      <c r="I40" s="137"/>
      <c r="J40" s="138"/>
    </row>
    <row r="41" spans="1:12" x14ac:dyDescent="0.25">
      <c r="A41" s="126" t="s">
        <v>24</v>
      </c>
      <c r="B41" s="133"/>
      <c r="C41" s="133"/>
      <c r="D41" s="146">
        <f>SUM(D36:D40)</f>
        <v>332038330</v>
      </c>
      <c r="E41" s="149"/>
      <c r="F41" s="146">
        <f>SUM(F36:F40)</f>
        <v>226711122</v>
      </c>
      <c r="H41" s="137">
        <f t="shared" si="2"/>
        <v>558749452</v>
      </c>
      <c r="I41" s="137"/>
      <c r="J41" s="138"/>
    </row>
    <row r="42" spans="1:12" x14ac:dyDescent="0.25">
      <c r="A42" s="126" t="s">
        <v>25</v>
      </c>
      <c r="B42" s="133"/>
      <c r="C42" s="133"/>
      <c r="D42" s="146">
        <f>+D35+D41</f>
        <v>1519858639.8399999</v>
      </c>
      <c r="E42" s="129"/>
      <c r="F42" s="147">
        <f>+F35+F41</f>
        <v>1462667921</v>
      </c>
      <c r="I42" s="137"/>
      <c r="J42" s="137"/>
      <c r="L42" s="137"/>
    </row>
    <row r="43" spans="1:12" ht="14.1" customHeight="1" x14ac:dyDescent="0.25">
      <c r="A43" s="126"/>
      <c r="B43" s="133"/>
      <c r="C43" s="133"/>
      <c r="D43" s="146"/>
      <c r="E43" s="129"/>
      <c r="F43" s="147"/>
      <c r="I43" s="137"/>
      <c r="K43" s="137"/>
    </row>
    <row r="44" spans="1:12" ht="16.5" thickBot="1" x14ac:dyDescent="0.3">
      <c r="A44" s="338"/>
      <c r="B44" s="339"/>
      <c r="C44" s="339"/>
      <c r="D44" s="339"/>
      <c r="E44" s="339"/>
      <c r="F44" s="340"/>
      <c r="I44" s="137"/>
    </row>
    <row r="45" spans="1:12" x14ac:dyDescent="0.25">
      <c r="A45" s="153"/>
      <c r="B45" s="153"/>
      <c r="C45" s="153"/>
      <c r="D45" s="154"/>
      <c r="E45" s="153"/>
      <c r="F45" s="153"/>
      <c r="I45" s="137"/>
    </row>
    <row r="47" spans="1:12" x14ac:dyDescent="0.25">
      <c r="B47" s="260"/>
      <c r="C47"/>
      <c r="D47" s="261"/>
      <c r="E47" s="248"/>
      <c r="F47" s="262"/>
      <c r="L47" s="120"/>
    </row>
    <row r="48" spans="1:12" x14ac:dyDescent="0.25">
      <c r="A48" s="131"/>
      <c r="B48" s="264" t="s">
        <v>305</v>
      </c>
      <c r="C48"/>
      <c r="D48" s="264" t="s">
        <v>306</v>
      </c>
      <c r="E48" s="264"/>
      <c r="F48" s="71" t="s">
        <v>325</v>
      </c>
      <c r="G48" s="2"/>
    </row>
    <row r="49" spans="1:7" s="119" customFormat="1" x14ac:dyDescent="0.25">
      <c r="A49" s="131"/>
      <c r="B49" s="264" t="s">
        <v>308</v>
      </c>
      <c r="C49"/>
      <c r="D49" s="264" t="s">
        <v>309</v>
      </c>
      <c r="E49" s="264"/>
      <c r="F49" s="264" t="s">
        <v>326</v>
      </c>
      <c r="G49" s="185"/>
    </row>
  </sheetData>
  <mergeCells count="5">
    <mergeCell ref="A5:F5"/>
    <mergeCell ref="A6:F6"/>
    <mergeCell ref="A7:F7"/>
    <mergeCell ref="A8:F8"/>
    <mergeCell ref="A44:F44"/>
  </mergeCells>
  <pageMargins left="0.98425196850393704" right="0.1574803149606299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NOTAS EXPLICATIVAS </vt:lpstr>
      <vt:lpstr>Estado Comparativo</vt:lpstr>
      <vt:lpstr>EFE-Flujo de Efectivo</vt:lpstr>
      <vt:lpstr> ERF-Rendimiento Financiero (2)</vt:lpstr>
      <vt:lpstr>ECANP-Cambio Patrimonio (2)</vt:lpstr>
      <vt:lpstr>ESF - Situación Financiera (2)</vt:lpstr>
      <vt:lpstr>' ERF-Rendimiento Financiero (2)'!Área_de_impresión</vt:lpstr>
      <vt:lpstr>'EFE-Flujo de Efectivo'!Área_de_impresión</vt:lpstr>
      <vt:lpstr>'ESF - Situación Financiera (2)'!Área_de_impresión</vt:lpstr>
      <vt:lpstr>'Estado Comparativo'!Área_de_impresión</vt:lpstr>
      <vt:lpstr>'NOTAS EXPLICATIVAS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2026-02-04T14:16:00Z</cp:lastPrinted>
  <dcterms:created xsi:type="dcterms:W3CDTF">2021-09-28T21:26:58Z</dcterms:created>
  <dcterms:modified xsi:type="dcterms:W3CDTF">2026-02-04T14:31:48Z</dcterms:modified>
</cp:coreProperties>
</file>