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ENERO\"/>
    </mc:Choice>
  </mc:AlternateContent>
  <bookViews>
    <workbookView xWindow="0" yWindow="0" windowWidth="19200" windowHeight="11505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M61" i="2" l="1"/>
  <c r="M51" i="2"/>
  <c r="M44" i="2"/>
  <c r="M35" i="2"/>
  <c r="M25" i="2"/>
  <c r="M15" i="2"/>
  <c r="M9" i="2"/>
  <c r="M8" i="2" l="1"/>
  <c r="M82" i="2" s="1"/>
  <c r="E83" i="3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H9" i="2"/>
  <c r="H8" i="2" s="1"/>
  <c r="H82" i="2" s="1"/>
  <c r="K8" i="2"/>
  <c r="K82" i="2" s="1"/>
  <c r="I8" i="2"/>
  <c r="I82" i="2" s="1"/>
  <c r="B61" i="2"/>
  <c r="B5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" i="2" l="1"/>
  <c r="E8" i="2"/>
  <c r="E82" i="2" s="1"/>
  <c r="B82" i="2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<sst xmlns="http://schemas.openxmlformats.org/spreadsheetml/2006/main" count="282" uniqueCount="108">
  <si>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</si>
  <si>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</si>
  <si>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</si>
  <si>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</si>
  <si>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</si>
  <si>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</si>
  <si>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</si>
  <si>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</si>
  <si>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</si>
  <si>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</si>
  <si>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</si>
  <si>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</si>
  <si>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</si>
  <si>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</si>
  <si>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</si>
  <si>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</si>
  <si>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</si>
  <si>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</si>
  <si>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</si>
  <si>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</si>
  <si>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</si>
  <si>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</si>
  <si>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</si>
  <si>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</si>
  <si>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</si>
  <si>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</si>
  <si>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</si>
  <si>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</si>
  <si>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</si>
  <si>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</si>
  <si>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</si>
  <si>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</si>
  <si>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</si>
  <si>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</si>
  <si>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</si>
  <si>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</si>
  <si>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</si>
  <si>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</si>
  <si>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</si>
  <si>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</si>
  <si>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</si>
  <si>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</si>
  <si>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</si>
  <si>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</si>
  <si>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</si>
  <si>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</si>
  <si>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</si>
  <si>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</si>
  <si>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</si>
  <si>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</si>
  <si>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</si>
  <si>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</si>
  <si>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</si>
  <si>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</si>
  <si>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</si>
  <si>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</si>
  <si>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</si>
  <si>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</si>
  <si>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</si>
  <si>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</si>
  <si>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</si>
  <si>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</si>
  <si>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</si>
  <si>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</si>
  <si>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</si>
  <si>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</si>
  <si>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</si>
  <si>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</si>
  <si>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</si>
  <si>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</si>
  <si>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</si>
  <si>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</si>
  <si>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</si>
  <si>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</si>
  <si>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</si>
  <si>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</si>
  <si>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</si>
  <si>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</si>
  <si>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</si>
  <si>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</si>
  <si>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</si>
  <si>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</si>
  <si>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</si>
  <si>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</si>
  <si>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</si>
  <si>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</si>
  <si>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</si>
  <si>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</si>
  <si>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</si>
  <si>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</si>
  <si>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</si>
  <si>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</si>
  <si>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</si>
  <si>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</si>
  <si>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</si>
  <si>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</si>
  <si>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</si>
  <si>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</si>
  <si>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</si>
  <si>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</si>
  <si>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</si>
  <si>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</si>
  <si>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</si>
  <si>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</si>
  <si>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</si>
  <si>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</si>
  <si>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CORPORACION DEL ACUEDUCTO Y ALCANTARILLADO DE LA ROMANA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</si>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</sst>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4" fontId="10" fillId="0" borderId="0" xfId="0" applyNumberFormat="1" applyFont="1"/>
    <xf numFmtId="164" fontId="12" fillId="3" borderId="3" xfId="1" applyFont="1" applyFill="1" applyBorder="1" applyAlignment="1">
      <alignment horizontal="center"/>
    </xf>
    <xf numFmtId="164" fontId="12" fillId="3" borderId="7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topLeftCell="A91" zoomScaleNormal="100" workbookViewId="0">
      <selection activeCell="A104" sqref="A104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60" t="s">
        <v>95</v>
      </c>
      <c r="B1" s="61"/>
      <c r="C1" s="61"/>
    </row>
    <row r="2" spans="1:13" ht="18.75" x14ac:dyDescent="0.25">
      <c r="A2" s="62" t="s">
        <v>106</v>
      </c>
      <c r="B2" s="63"/>
      <c r="C2" s="63"/>
    </row>
    <row r="3" spans="1:13" ht="15" customHeight="1" x14ac:dyDescent="0.25">
      <c r="A3" s="58" t="s">
        <v>76</v>
      </c>
      <c r="B3" s="59"/>
      <c r="C3" s="59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8" t="s">
        <v>77</v>
      </c>
      <c r="B4" s="59"/>
      <c r="C4" s="59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8"/>
      <c r="B5" s="59"/>
      <c r="C5" s="59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8"/>
      <c r="B6" s="59"/>
      <c r="C6" s="5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8"/>
      <c r="B7" s="59"/>
      <c r="C7" s="59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55" t="s">
        <v>66</v>
      </c>
      <c r="B9" s="56" t="s">
        <v>94</v>
      </c>
      <c r="C9" s="56" t="s">
        <v>93</v>
      </c>
    </row>
    <row r="10" spans="1:13" ht="23.25" customHeight="1" x14ac:dyDescent="0.25">
      <c r="A10" s="55"/>
      <c r="B10" s="57"/>
      <c r="C10" s="57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101</v>
      </c>
    </row>
    <row r="93" spans="1:3" ht="28.5" customHeight="1" thickBot="1" x14ac:dyDescent="0.3">
      <c r="A93" s="32" t="s">
        <v>102</v>
      </c>
    </row>
    <row r="94" spans="1:3" ht="65.25" thickBot="1" x14ac:dyDescent="0.3">
      <c r="A94" s="33" t="s">
        <v>103</v>
      </c>
    </row>
    <row r="103" spans="1:1" x14ac:dyDescent="0.25">
      <c r="A103" s="30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zoomScaleNormal="100" workbookViewId="0">
      <pane xSplit="1" ySplit="8" topLeftCell="B54" activePane="bottomRight" state="frozen"/>
      <selection pane="topRight" activeCell="B1" sqref="B1"/>
      <selection pane="bottomLeft" activeCell="A9" sqref="A9"/>
      <selection pane="bottomRight" activeCell="A4" sqref="A4:P4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2" width="13.85546875" customWidth="1"/>
    <col min="13" max="13" width="13.5703125" customWidth="1"/>
    <col min="14" max="14" width="14" style="15" customWidth="1"/>
    <col min="15" max="15" width="13.28515625" style="15" customWidth="1"/>
    <col min="16" max="16" width="15.42578125" customWidth="1"/>
  </cols>
  <sheetData>
    <row r="1" spans="1:16" ht="28.5" x14ac:dyDescent="0.25">
      <c r="A1" s="60" t="s">
        <v>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customHeight="1" x14ac:dyDescent="0.25">
      <c r="A3" s="69" t="s">
        <v>107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1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5.5" customHeight="1" x14ac:dyDescent="0.25">
      <c r="A6" s="71" t="s">
        <v>66</v>
      </c>
      <c r="B6" s="72" t="s">
        <v>94</v>
      </c>
      <c r="C6" s="72" t="s">
        <v>93</v>
      </c>
      <c r="D6" s="66" t="s">
        <v>91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6" x14ac:dyDescent="0.25">
      <c r="A7" s="71"/>
      <c r="B7" s="73"/>
      <c r="C7" s="73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53" t="s">
        <v>89</v>
      </c>
      <c r="O7" s="54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458891205</v>
      </c>
      <c r="C8" s="37"/>
      <c r="D8" s="38">
        <f>SUM(D9,D15,D25,D35,D44,D51,D61,D66,D69)</f>
        <v>25491138.579999998</v>
      </c>
      <c r="E8" s="38">
        <f t="shared" ref="E8:G8" si="0">SUM(E9,E15,E25,E35,E44,E51,E61,E66,E69)</f>
        <v>0</v>
      </c>
      <c r="F8" s="38">
        <f t="shared" si="0"/>
        <v>0</v>
      </c>
      <c r="G8" s="38">
        <f t="shared" si="0"/>
        <v>0</v>
      </c>
      <c r="H8" s="38">
        <f t="shared" ref="H8" si="1">SUM(H9,H15,H25,H35,H44,H51,H61,H66,H69)</f>
        <v>0</v>
      </c>
      <c r="I8" s="38">
        <f t="shared" ref="I8" si="2">SUM(I9,I15,I25,I35,I44,I51,I61,I66,I69)</f>
        <v>0</v>
      </c>
      <c r="J8" s="38">
        <f t="shared" ref="J8" si="3">SUM(J9,J15,J25,J35,J44,J51,J61,J66,J69)</f>
        <v>0</v>
      </c>
      <c r="K8" s="38">
        <f t="shared" ref="K8" si="4">SUM(K9,K15,K25,K35,K44,K51,K61,K66,K69)</f>
        <v>0</v>
      </c>
      <c r="L8" s="37">
        <f t="shared" ref="L8:M8" si="5">SUM(L9,L15,L25,L35,L44,L51,L61,L66,L69)</f>
        <v>0</v>
      </c>
      <c r="M8" s="37">
        <f t="shared" si="5"/>
        <v>0</v>
      </c>
      <c r="N8" s="38">
        <f t="shared" ref="N8" si="6">SUM(N9,N15,N25,N35,N44,N51,N61,N66,N69)</f>
        <v>0</v>
      </c>
      <c r="O8" s="38">
        <f t="shared" ref="O8:P8" si="7">SUM(O9,O15,O25,O35,O44,O51,O61,O66,O69)</f>
        <v>0</v>
      </c>
      <c r="P8" s="38">
        <f t="shared" si="7"/>
        <v>25491138.579999998</v>
      </c>
    </row>
    <row r="9" spans="1:16" x14ac:dyDescent="0.25">
      <c r="A9" s="39" t="s">
        <v>1</v>
      </c>
      <c r="B9" s="40">
        <f>+B10+B11+B12+B13+B14</f>
        <v>176549266</v>
      </c>
      <c r="C9" s="41"/>
      <c r="D9" s="42">
        <f>SUM(D10:D14)</f>
        <v>11412010.67</v>
      </c>
      <c r="E9" s="42">
        <f t="shared" ref="E9:F9" si="8">SUM(E10:E14)</f>
        <v>0</v>
      </c>
      <c r="F9" s="42">
        <f t="shared" si="8"/>
        <v>0</v>
      </c>
      <c r="G9" s="40">
        <f t="shared" ref="G9" si="9">SUM(G10:G14)</f>
        <v>0</v>
      </c>
      <c r="H9" s="42">
        <f t="shared" ref="H9" si="10">SUM(H10:H14)</f>
        <v>0</v>
      </c>
      <c r="I9" s="42">
        <f t="shared" ref="I9" si="11">SUM(I10:I14)</f>
        <v>0</v>
      </c>
      <c r="J9" s="42">
        <f t="shared" ref="J9" si="12">SUM(J10:J14)</f>
        <v>0</v>
      </c>
      <c r="K9" s="42">
        <f t="shared" ref="K9" si="13">SUM(K10:K14)</f>
        <v>0</v>
      </c>
      <c r="L9" s="42">
        <f t="shared" ref="L9" si="14">SUM(L10:L14)</f>
        <v>0</v>
      </c>
      <c r="M9" s="42">
        <f>SUM(M10:M14)</f>
        <v>0</v>
      </c>
      <c r="N9" s="40">
        <f t="shared" ref="N9" si="15">SUM(N10:N14)</f>
        <v>0</v>
      </c>
      <c r="O9" s="40">
        <f t="shared" ref="O9" si="16">SUM(O10:O14)</f>
        <v>0</v>
      </c>
      <c r="P9" s="40">
        <f>SUM(D9:O9)</f>
        <v>11412010.67</v>
      </c>
    </row>
    <row r="10" spans="1:16" x14ac:dyDescent="0.25">
      <c r="A10" s="43" t="s">
        <v>2</v>
      </c>
      <c r="B10" s="44">
        <v>139762624</v>
      </c>
      <c r="C10" s="45"/>
      <c r="D10" s="44">
        <v>9603932.8300000001</v>
      </c>
      <c r="E10" s="44"/>
      <c r="F10" s="44"/>
      <c r="G10" s="44"/>
      <c r="H10" s="44"/>
      <c r="I10" s="44"/>
      <c r="J10" s="44"/>
      <c r="K10" s="44"/>
      <c r="L10" s="44"/>
      <c r="M10" s="52"/>
      <c r="N10" s="44"/>
      <c r="O10" s="44"/>
      <c r="P10" s="44">
        <f t="shared" ref="P10:P73" si="17">SUM(D10:O10)</f>
        <v>9603932.8300000001</v>
      </c>
    </row>
    <row r="11" spans="1:16" x14ac:dyDescent="0.25">
      <c r="A11" s="43" t="s">
        <v>3</v>
      </c>
      <c r="B11" s="44">
        <v>13570001</v>
      </c>
      <c r="C11" s="45"/>
      <c r="D11" s="44">
        <v>260440.86</v>
      </c>
      <c r="E11" s="44"/>
      <c r="F11" s="44"/>
      <c r="G11" s="44"/>
      <c r="H11" s="44"/>
      <c r="I11" s="44"/>
      <c r="J11" s="44"/>
      <c r="K11" s="44"/>
      <c r="L11" s="44"/>
      <c r="M11" s="52"/>
      <c r="N11" s="44"/>
      <c r="O11" s="44"/>
      <c r="P11" s="44">
        <f t="shared" si="17"/>
        <v>260440.86</v>
      </c>
    </row>
    <row r="12" spans="1:16" x14ac:dyDescent="0.25">
      <c r="A12" s="43" t="s">
        <v>4</v>
      </c>
      <c r="B12" s="44">
        <v>4900000</v>
      </c>
      <c r="C12" s="45"/>
      <c r="D12" s="44">
        <v>85950</v>
      </c>
      <c r="E12" s="44"/>
      <c r="F12" s="44"/>
      <c r="G12" s="44"/>
      <c r="H12" s="44"/>
      <c r="I12" s="44"/>
      <c r="J12" s="44"/>
      <c r="K12" s="44"/>
      <c r="L12" s="44"/>
      <c r="M12" s="52"/>
      <c r="N12" s="44"/>
      <c r="O12" s="44"/>
      <c r="P12" s="44">
        <f t="shared" si="17"/>
        <v>85950</v>
      </c>
    </row>
    <row r="13" spans="1:16" x14ac:dyDescent="0.25">
      <c r="A13" s="43" t="s">
        <v>5</v>
      </c>
      <c r="B13" s="44">
        <v>25000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4"/>
      <c r="O13" s="44"/>
      <c r="P13" s="44">
        <f t="shared" si="17"/>
        <v>0</v>
      </c>
    </row>
    <row r="14" spans="1:16" ht="26.25" x14ac:dyDescent="0.25">
      <c r="A14" s="43" t="s">
        <v>6</v>
      </c>
      <c r="B14" s="44">
        <v>18291641</v>
      </c>
      <c r="C14" s="45"/>
      <c r="D14" s="44">
        <v>1461686.98</v>
      </c>
      <c r="E14" s="44"/>
      <c r="F14" s="44"/>
      <c r="G14" s="44"/>
      <c r="H14" s="44"/>
      <c r="I14" s="44"/>
      <c r="J14" s="44"/>
      <c r="K14" s="44"/>
      <c r="L14" s="44"/>
      <c r="M14" s="52"/>
      <c r="N14" s="44"/>
      <c r="O14" s="44"/>
      <c r="P14" s="44">
        <f t="shared" si="17"/>
        <v>1461686.98</v>
      </c>
    </row>
    <row r="15" spans="1:16" x14ac:dyDescent="0.25">
      <c r="A15" s="39" t="s">
        <v>7</v>
      </c>
      <c r="B15" s="40">
        <f>+B16+B17+B18+B19+B20+B21+B22+B23+B24</f>
        <v>148969124</v>
      </c>
      <c r="C15" s="41"/>
      <c r="D15" s="42">
        <f>SUM(D16:D24)</f>
        <v>9176459.9100000001</v>
      </c>
      <c r="E15" s="42">
        <f t="shared" ref="E15:F15" si="18">SUM(E16:E24)</f>
        <v>0</v>
      </c>
      <c r="F15" s="42">
        <f t="shared" si="18"/>
        <v>0</v>
      </c>
      <c r="G15" s="40">
        <f t="shared" ref="G15" si="19">SUM(G16:G24)</f>
        <v>0</v>
      </c>
      <c r="H15" s="42">
        <f t="shared" ref="H15" si="20">SUM(H16:H24)</f>
        <v>0</v>
      </c>
      <c r="I15" s="42">
        <f t="shared" ref="I15" si="21">SUM(I16:I24)</f>
        <v>0</v>
      </c>
      <c r="J15" s="42">
        <f t="shared" ref="J15" si="22">SUM(J16:J24)</f>
        <v>0</v>
      </c>
      <c r="K15" s="42">
        <f t="shared" ref="K15" si="23">SUM(K16:K24)</f>
        <v>0</v>
      </c>
      <c r="L15" s="40">
        <f t="shared" ref="L15:M15" si="24">SUM(L16:L24)</f>
        <v>0</v>
      </c>
      <c r="M15" s="42">
        <f t="shared" si="24"/>
        <v>0</v>
      </c>
      <c r="N15" s="40">
        <f t="shared" ref="N15" si="25">SUM(N16:N24)</f>
        <v>0</v>
      </c>
      <c r="O15" s="40">
        <f t="shared" ref="O15" si="26">SUM(O16:O24)</f>
        <v>0</v>
      </c>
      <c r="P15" s="40">
        <f t="shared" si="17"/>
        <v>9176459.9100000001</v>
      </c>
    </row>
    <row r="16" spans="1:16" x14ac:dyDescent="0.25">
      <c r="A16" s="43" t="s">
        <v>8</v>
      </c>
      <c r="B16" s="44">
        <v>135614124</v>
      </c>
      <c r="C16" s="45"/>
      <c r="D16" s="44">
        <v>8119384.3799999999</v>
      </c>
      <c r="E16" s="44"/>
      <c r="F16" s="44"/>
      <c r="G16" s="44"/>
      <c r="H16" s="44"/>
      <c r="I16" s="44"/>
      <c r="J16" s="44"/>
      <c r="K16" s="44"/>
      <c r="L16" s="44"/>
      <c r="M16" s="52"/>
      <c r="N16" s="44"/>
      <c r="O16" s="44"/>
      <c r="P16" s="44">
        <f t="shared" si="17"/>
        <v>8119384.3799999999</v>
      </c>
    </row>
    <row r="17" spans="1:16" ht="26.25" x14ac:dyDescent="0.25">
      <c r="A17" s="43" t="s">
        <v>9</v>
      </c>
      <c r="B17" s="44">
        <v>1675000</v>
      </c>
      <c r="C17" s="45"/>
      <c r="D17" s="44">
        <v>500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17"/>
        <v>500</v>
      </c>
    </row>
    <row r="18" spans="1:16" x14ac:dyDescent="0.25">
      <c r="A18" s="43" t="s">
        <v>10</v>
      </c>
      <c r="B18" s="44">
        <v>50000</v>
      </c>
      <c r="C18" s="45"/>
      <c r="D18" s="44"/>
      <c r="E18" s="44"/>
      <c r="F18" s="44"/>
      <c r="G18" s="44"/>
      <c r="H18" s="44"/>
      <c r="I18" s="44"/>
      <c r="J18" s="44"/>
      <c r="K18" s="46"/>
      <c r="L18" s="44"/>
      <c r="M18" s="52"/>
      <c r="N18" s="44"/>
      <c r="O18" s="44"/>
      <c r="P18" s="44">
        <f t="shared" si="17"/>
        <v>0</v>
      </c>
    </row>
    <row r="19" spans="1:16" x14ac:dyDescent="0.25">
      <c r="A19" s="43" t="s">
        <v>11</v>
      </c>
      <c r="B19" s="44">
        <v>205000</v>
      </c>
      <c r="C19" s="45"/>
      <c r="D19" s="44">
        <f>561181.6+200</f>
        <v>561381.6</v>
      </c>
      <c r="E19" s="44"/>
      <c r="F19" s="44"/>
      <c r="G19" s="44"/>
      <c r="H19" s="44"/>
      <c r="I19" s="44"/>
      <c r="J19" s="44"/>
      <c r="K19" s="46"/>
      <c r="L19" s="44"/>
      <c r="M19" s="52"/>
      <c r="N19" s="44"/>
      <c r="O19" s="44"/>
      <c r="P19" s="44">
        <f t="shared" si="17"/>
        <v>561381.6</v>
      </c>
    </row>
    <row r="20" spans="1:16" x14ac:dyDescent="0.25">
      <c r="A20" s="43" t="s">
        <v>12</v>
      </c>
      <c r="B20" s="44">
        <v>6650000</v>
      </c>
      <c r="C20" s="45"/>
      <c r="D20" s="44">
        <v>87031.25</v>
      </c>
      <c r="E20" s="44"/>
      <c r="F20" s="44"/>
      <c r="G20" s="44"/>
      <c r="H20" s="44"/>
      <c r="I20" s="44"/>
      <c r="J20" s="44"/>
      <c r="K20" s="44"/>
      <c r="L20" s="44"/>
      <c r="M20" s="52"/>
      <c r="N20" s="44"/>
      <c r="O20" s="44"/>
      <c r="P20" s="44">
        <f t="shared" si="17"/>
        <v>87031.25</v>
      </c>
    </row>
    <row r="21" spans="1:16" x14ac:dyDescent="0.25">
      <c r="A21" s="43" t="s">
        <v>13</v>
      </c>
      <c r="B21" s="44">
        <v>1730000</v>
      </c>
      <c r="C21" s="45"/>
      <c r="D21" s="44">
        <v>89119.77</v>
      </c>
      <c r="E21" s="44"/>
      <c r="F21" s="44"/>
      <c r="G21" s="44"/>
      <c r="H21" s="44"/>
      <c r="I21" s="44"/>
      <c r="J21" s="44"/>
      <c r="K21" s="44"/>
      <c r="L21" s="44"/>
      <c r="M21" s="46"/>
      <c r="N21" s="44"/>
      <c r="O21" s="44"/>
      <c r="P21" s="44">
        <f t="shared" si="17"/>
        <v>89119.77</v>
      </c>
    </row>
    <row r="22" spans="1:16" ht="39" x14ac:dyDescent="0.25">
      <c r="A22" s="43" t="s">
        <v>14</v>
      </c>
      <c r="B22" s="44">
        <v>2135000</v>
      </c>
      <c r="C22" s="45"/>
      <c r="D22" s="44">
        <v>78492.56</v>
      </c>
      <c r="E22" s="44"/>
      <c r="F22" s="44"/>
      <c r="G22" s="44"/>
      <c r="H22" s="44"/>
      <c r="I22" s="44"/>
      <c r="J22" s="44"/>
      <c r="K22" s="44"/>
      <c r="L22" s="44"/>
      <c r="M22" s="52"/>
      <c r="N22" s="44"/>
      <c r="O22" s="44"/>
      <c r="P22" s="44">
        <f t="shared" si="17"/>
        <v>78492.56</v>
      </c>
    </row>
    <row r="23" spans="1:16" ht="26.25" x14ac:dyDescent="0.25">
      <c r="A23" s="43" t="s">
        <v>15</v>
      </c>
      <c r="B23" s="44">
        <v>910000</v>
      </c>
      <c r="C23" s="45"/>
      <c r="D23" s="44">
        <v>240550.35</v>
      </c>
      <c r="E23" s="44"/>
      <c r="F23" s="44"/>
      <c r="G23" s="44"/>
      <c r="H23" s="44"/>
      <c r="I23" s="44"/>
      <c r="J23" s="44"/>
      <c r="K23" s="44"/>
      <c r="L23" s="44"/>
      <c r="M23" s="52"/>
      <c r="N23" s="44"/>
      <c r="O23" s="44"/>
      <c r="P23" s="44">
        <f t="shared" si="17"/>
        <v>240550.35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4"/>
      <c r="O24" s="44"/>
      <c r="P24" s="44">
        <f t="shared" si="17"/>
        <v>0</v>
      </c>
    </row>
    <row r="25" spans="1:16" x14ac:dyDescent="0.25">
      <c r="A25" s="39" t="s">
        <v>17</v>
      </c>
      <c r="B25" s="40">
        <f>+B26+B27+B28+B29+B30+B31+B32+B33+B34</f>
        <v>40604315</v>
      </c>
      <c r="C25" s="41"/>
      <c r="D25" s="40">
        <f>SUM(D26:D34)</f>
        <v>4897668</v>
      </c>
      <c r="E25" s="40">
        <f t="shared" ref="E25:F25" si="27">SUM(E26:E34)</f>
        <v>0</v>
      </c>
      <c r="F25" s="40">
        <f t="shared" si="27"/>
        <v>0</v>
      </c>
      <c r="G25" s="40">
        <f t="shared" ref="G25" si="28">SUM(G26:G34)</f>
        <v>0</v>
      </c>
      <c r="H25" s="40">
        <f t="shared" ref="H25" si="29">SUM(H26:H34)</f>
        <v>0</v>
      </c>
      <c r="I25" s="40">
        <f t="shared" ref="I25" si="30">SUM(I26:I34)</f>
        <v>0</v>
      </c>
      <c r="J25" s="40">
        <f t="shared" ref="J25" si="31">SUM(J26:J34)</f>
        <v>0</v>
      </c>
      <c r="K25" s="40">
        <f t="shared" ref="K25" si="32">SUM(K26:K34)</f>
        <v>0</v>
      </c>
      <c r="L25" s="40">
        <f t="shared" ref="L25:M25" si="33">SUM(L26:L34)</f>
        <v>0</v>
      </c>
      <c r="M25" s="40">
        <f t="shared" si="33"/>
        <v>0</v>
      </c>
      <c r="N25" s="40">
        <f t="shared" ref="N25" si="34">SUM(N26:N34)</f>
        <v>0</v>
      </c>
      <c r="O25" s="40">
        <f t="shared" ref="O25" si="35">SUM(O26:O34)</f>
        <v>0</v>
      </c>
      <c r="P25" s="40">
        <f t="shared" si="17"/>
        <v>4897668</v>
      </c>
    </row>
    <row r="26" spans="1:16" ht="26.25" x14ac:dyDescent="0.25">
      <c r="A26" s="43" t="s">
        <v>18</v>
      </c>
      <c r="B26" s="44">
        <v>1820000</v>
      </c>
      <c r="C26" s="45"/>
      <c r="D26" s="44">
        <v>220884.04</v>
      </c>
      <c r="E26" s="44"/>
      <c r="F26" s="44"/>
      <c r="G26" s="44"/>
      <c r="H26" s="44"/>
      <c r="I26" s="44"/>
      <c r="J26" s="44"/>
      <c r="K26" s="44"/>
      <c r="L26" s="44"/>
      <c r="M26" s="52"/>
      <c r="N26" s="44"/>
      <c r="O26" s="44"/>
      <c r="P26" s="44">
        <f t="shared" si="17"/>
        <v>220884.04</v>
      </c>
    </row>
    <row r="27" spans="1:16" x14ac:dyDescent="0.25">
      <c r="A27" s="43" t="s">
        <v>19</v>
      </c>
      <c r="B27" s="44">
        <v>662000</v>
      </c>
      <c r="C27" s="45"/>
      <c r="D27" s="44"/>
      <c r="E27" s="44"/>
      <c r="F27" s="44"/>
      <c r="G27" s="44"/>
      <c r="H27" s="44"/>
      <c r="I27" s="44"/>
      <c r="J27" s="44"/>
      <c r="K27" s="46"/>
      <c r="L27" s="44"/>
      <c r="M27" s="46"/>
      <c r="N27" s="44"/>
      <c r="O27" s="44"/>
      <c r="P27" s="44">
        <f t="shared" si="17"/>
        <v>0</v>
      </c>
    </row>
    <row r="28" spans="1:16" ht="26.25" x14ac:dyDescent="0.25">
      <c r="A28" s="43" t="s">
        <v>20</v>
      </c>
      <c r="B28" s="44">
        <v>505000</v>
      </c>
      <c r="C28" s="45"/>
      <c r="D28" s="44">
        <v>1223.8399999999999</v>
      </c>
      <c r="E28" s="44"/>
      <c r="F28" s="44"/>
      <c r="G28" s="44"/>
      <c r="H28" s="44"/>
      <c r="I28" s="44"/>
      <c r="J28" s="44"/>
      <c r="K28" s="46"/>
      <c r="L28" s="44"/>
      <c r="M28" s="52"/>
      <c r="N28" s="44"/>
      <c r="O28" s="44"/>
      <c r="P28" s="44">
        <f t="shared" si="17"/>
        <v>1223.8399999999999</v>
      </c>
    </row>
    <row r="29" spans="1:16" x14ac:dyDescent="0.25">
      <c r="A29" s="43" t="s">
        <v>21</v>
      </c>
      <c r="B29" s="44">
        <v>20000</v>
      </c>
      <c r="C29" s="45"/>
      <c r="D29" s="44"/>
      <c r="E29" s="44"/>
      <c r="F29" s="44"/>
      <c r="G29" s="44"/>
      <c r="H29" s="44"/>
      <c r="I29" s="44"/>
      <c r="J29" s="44"/>
      <c r="K29" s="46"/>
      <c r="L29" s="44"/>
      <c r="M29" s="44"/>
      <c r="N29" s="44"/>
      <c r="O29" s="44"/>
      <c r="P29" s="44">
        <f t="shared" si="17"/>
        <v>0</v>
      </c>
    </row>
    <row r="30" spans="1:16" ht="26.25" x14ac:dyDescent="0.25">
      <c r="A30" s="43" t="s">
        <v>22</v>
      </c>
      <c r="B30" s="44">
        <v>1940000</v>
      </c>
      <c r="C30" s="45"/>
      <c r="D30" s="44">
        <v>48508</v>
      </c>
      <c r="E30" s="44"/>
      <c r="F30" s="44"/>
      <c r="G30" s="44"/>
      <c r="H30" s="44"/>
      <c r="I30" s="44"/>
      <c r="J30" s="44"/>
      <c r="K30" s="44"/>
      <c r="L30" s="44"/>
      <c r="M30" s="52"/>
      <c r="N30" s="44"/>
      <c r="O30" s="44"/>
      <c r="P30" s="44">
        <f t="shared" si="17"/>
        <v>48508</v>
      </c>
    </row>
    <row r="31" spans="1:16" ht="26.25" x14ac:dyDescent="0.25">
      <c r="A31" s="43" t="s">
        <v>23</v>
      </c>
      <c r="B31" s="44">
        <v>4262000</v>
      </c>
      <c r="C31" s="45"/>
      <c r="D31" s="44">
        <v>749.98</v>
      </c>
      <c r="E31" s="44"/>
      <c r="F31" s="44"/>
      <c r="G31" s="44"/>
      <c r="H31" s="44"/>
      <c r="I31" s="44"/>
      <c r="J31" s="44"/>
      <c r="K31" s="44"/>
      <c r="L31" s="44"/>
      <c r="M31" s="52"/>
      <c r="N31" s="44"/>
      <c r="O31" s="44"/>
      <c r="P31" s="44">
        <f t="shared" si="17"/>
        <v>749.98</v>
      </c>
    </row>
    <row r="32" spans="1:16" ht="26.25" x14ac:dyDescent="0.25">
      <c r="A32" s="43" t="s">
        <v>24</v>
      </c>
      <c r="B32" s="44">
        <v>24645315</v>
      </c>
      <c r="C32" s="45"/>
      <c r="D32" s="44">
        <v>4546920.2699999996</v>
      </c>
      <c r="E32" s="44"/>
      <c r="F32" s="44"/>
      <c r="G32" s="44"/>
      <c r="H32" s="44"/>
      <c r="I32" s="44"/>
      <c r="J32" s="44"/>
      <c r="K32" s="44"/>
      <c r="L32" s="44"/>
      <c r="M32" s="52"/>
      <c r="N32" s="44"/>
      <c r="O32" s="44"/>
      <c r="P32" s="44">
        <f t="shared" si="17"/>
        <v>4546920.2699999996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4"/>
      <c r="O33" s="44"/>
      <c r="P33" s="44">
        <f t="shared" si="17"/>
        <v>0</v>
      </c>
    </row>
    <row r="34" spans="1:16" x14ac:dyDescent="0.25">
      <c r="A34" s="43" t="s">
        <v>26</v>
      </c>
      <c r="B34" s="44">
        <v>6750000</v>
      </c>
      <c r="C34" s="45"/>
      <c r="D34" s="44">
        <v>79381.87</v>
      </c>
      <c r="E34" s="44"/>
      <c r="F34" s="44"/>
      <c r="G34" s="44"/>
      <c r="H34" s="44"/>
      <c r="I34" s="44"/>
      <c r="J34" s="44"/>
      <c r="K34" s="44"/>
      <c r="L34" s="44"/>
      <c r="M34" s="52"/>
      <c r="N34" s="44"/>
      <c r="O34" s="44"/>
      <c r="P34" s="44">
        <f t="shared" si="17"/>
        <v>79381.87</v>
      </c>
    </row>
    <row r="35" spans="1:16" x14ac:dyDescent="0.25">
      <c r="A35" s="39" t="s">
        <v>27</v>
      </c>
      <c r="B35" s="40">
        <f>+B36</f>
        <v>650000</v>
      </c>
      <c r="C35" s="41"/>
      <c r="D35" s="40">
        <f>SUM(D36:D43)</f>
        <v>5000</v>
      </c>
      <c r="E35" s="40">
        <f t="shared" ref="E35:F35" si="36">SUM(E36:E43)</f>
        <v>0</v>
      </c>
      <c r="F35" s="40">
        <f t="shared" si="36"/>
        <v>0</v>
      </c>
      <c r="G35" s="40">
        <f t="shared" ref="G35" si="37">SUM(G36:G43)</f>
        <v>0</v>
      </c>
      <c r="H35" s="40">
        <f t="shared" ref="H35" si="38">SUM(H36:H43)</f>
        <v>0</v>
      </c>
      <c r="I35" s="40">
        <f t="shared" ref="I35" si="39">SUM(I36:I43)</f>
        <v>0</v>
      </c>
      <c r="J35" s="40">
        <f t="shared" ref="J35" si="40">SUM(J36:J43)</f>
        <v>0</v>
      </c>
      <c r="K35" s="40">
        <f t="shared" ref="K35" si="41">SUM(K36:K43)</f>
        <v>0</v>
      </c>
      <c r="L35" s="40">
        <f t="shared" ref="L35:M35" si="42">SUM(L36:L43)</f>
        <v>0</v>
      </c>
      <c r="M35" s="40">
        <f t="shared" si="42"/>
        <v>0</v>
      </c>
      <c r="N35" s="40">
        <f t="shared" ref="N35" si="43">SUM(N36:N43)</f>
        <v>0</v>
      </c>
      <c r="O35" s="40">
        <f t="shared" ref="O35" si="44">SUM(O36:O43)</f>
        <v>0</v>
      </c>
      <c r="P35" s="40">
        <f t="shared" si="17"/>
        <v>5000</v>
      </c>
    </row>
    <row r="36" spans="1:16" ht="26.25" x14ac:dyDescent="0.25">
      <c r="A36" s="43" t="s">
        <v>28</v>
      </c>
      <c r="B36" s="44">
        <v>650000</v>
      </c>
      <c r="C36" s="45"/>
      <c r="D36" s="44">
        <v>5000</v>
      </c>
      <c r="E36" s="44"/>
      <c r="F36" s="44"/>
      <c r="G36" s="44"/>
      <c r="H36" s="44"/>
      <c r="I36" s="44"/>
      <c r="J36" s="44"/>
      <c r="K36" s="44"/>
      <c r="L36" s="44"/>
      <c r="M36" s="52"/>
      <c r="N36" s="44"/>
      <c r="O36" s="44"/>
      <c r="P36" s="44">
        <f t="shared" si="17"/>
        <v>5000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4"/>
      <c r="O37" s="44"/>
      <c r="P37" s="44">
        <f t="shared" si="17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4"/>
      <c r="O38" s="44"/>
      <c r="P38" s="44">
        <f t="shared" si="17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4"/>
      <c r="O39" s="44"/>
      <c r="P39" s="44">
        <f t="shared" si="17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4"/>
      <c r="O40" s="44"/>
      <c r="P40" s="44">
        <f t="shared" si="17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4"/>
      <c r="O41" s="44"/>
      <c r="P41" s="44">
        <f t="shared" si="17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4"/>
      <c r="O42" s="44"/>
      <c r="P42" s="44">
        <f t="shared" si="17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4"/>
      <c r="O43" s="44"/>
      <c r="P43" s="44">
        <f t="shared" si="17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45">SUM(E45:E50)</f>
        <v>0</v>
      </c>
      <c r="F44" s="40">
        <f t="shared" si="45"/>
        <v>0</v>
      </c>
      <c r="G44" s="40">
        <f t="shared" ref="G44" si="46">SUM(G45:G50)</f>
        <v>0</v>
      </c>
      <c r="H44" s="40">
        <f t="shared" ref="H44" si="47">SUM(H45:H50)</f>
        <v>0</v>
      </c>
      <c r="I44" s="40">
        <f t="shared" ref="I44" si="48">SUM(I45:I50)</f>
        <v>0</v>
      </c>
      <c r="J44" s="40">
        <f t="shared" ref="J44" si="49">SUM(J45:J50)</f>
        <v>0</v>
      </c>
      <c r="K44" s="40">
        <f t="shared" ref="K44" si="50">SUM(K45:K50)</f>
        <v>0</v>
      </c>
      <c r="L44" s="40">
        <f t="shared" ref="L44:M44" si="51">SUM(L45:L50)</f>
        <v>0</v>
      </c>
      <c r="M44" s="40">
        <f t="shared" si="51"/>
        <v>0</v>
      </c>
      <c r="N44" s="40">
        <f t="shared" ref="N44" si="52">SUM(N45:N50)</f>
        <v>0</v>
      </c>
      <c r="O44" s="40">
        <f t="shared" ref="O44" si="53">SUM(O45:O50)</f>
        <v>0</v>
      </c>
      <c r="P44" s="44">
        <f t="shared" si="17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4"/>
      <c r="O45" s="44"/>
      <c r="P45" s="44">
        <f t="shared" si="17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4"/>
      <c r="O46" s="44"/>
      <c r="P46" s="44">
        <f t="shared" si="17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4"/>
      <c r="O47" s="44"/>
      <c r="P47" s="44">
        <f t="shared" si="17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4"/>
      <c r="O48" s="44"/>
      <c r="P48" s="44">
        <f t="shared" si="17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4"/>
      <c r="O49" s="44"/>
      <c r="P49" s="44">
        <f t="shared" si="17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4"/>
      <c r="O50" s="44"/>
      <c r="P50" s="44">
        <f t="shared" si="17"/>
        <v>0</v>
      </c>
    </row>
    <row r="51" spans="1:16" ht="26.25" x14ac:dyDescent="0.25">
      <c r="A51" s="39" t="s">
        <v>43</v>
      </c>
      <c r="B51" s="40">
        <f>+B52+B56+B54+B59</f>
        <v>16118500</v>
      </c>
      <c r="C51" s="41"/>
      <c r="D51" s="40">
        <f>SUM(D52:D60)</f>
        <v>0</v>
      </c>
      <c r="E51" s="40">
        <f t="shared" ref="E51:F51" si="54">SUM(E52:E60)</f>
        <v>0</v>
      </c>
      <c r="F51" s="40">
        <f t="shared" si="54"/>
        <v>0</v>
      </c>
      <c r="G51" s="40">
        <f t="shared" ref="G51" si="55">SUM(G52:G60)</f>
        <v>0</v>
      </c>
      <c r="H51" s="40">
        <f t="shared" ref="H51" si="56">SUM(H52:H60)</f>
        <v>0</v>
      </c>
      <c r="I51" s="40">
        <f t="shared" ref="I51" si="57">SUM(I52:I60)</f>
        <v>0</v>
      </c>
      <c r="J51" s="40">
        <f t="shared" ref="J51" si="58">SUM(J52:J60)</f>
        <v>0</v>
      </c>
      <c r="K51" s="40">
        <f t="shared" ref="K51" si="59">SUM(K52:K60)</f>
        <v>0</v>
      </c>
      <c r="L51" s="40">
        <f t="shared" ref="L51:M51" si="60">SUM(L52:L60)</f>
        <v>0</v>
      </c>
      <c r="M51" s="40">
        <f t="shared" si="60"/>
        <v>0</v>
      </c>
      <c r="N51" s="40">
        <f t="shared" ref="N51" si="61">SUM(N52:N60)</f>
        <v>0</v>
      </c>
      <c r="O51" s="40">
        <f t="shared" ref="O51" si="62">SUM(O52:O60)</f>
        <v>0</v>
      </c>
      <c r="P51" s="40">
        <f t="shared" si="17"/>
        <v>0</v>
      </c>
    </row>
    <row r="52" spans="1:16" x14ac:dyDescent="0.25">
      <c r="A52" s="43" t="s">
        <v>44</v>
      </c>
      <c r="B52" s="44">
        <v>720000</v>
      </c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6"/>
      <c r="N52" s="44"/>
      <c r="O52" s="44"/>
      <c r="P52" s="44">
        <f t="shared" si="17"/>
        <v>0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4"/>
      <c r="O53" s="44"/>
      <c r="P53" s="44">
        <f t="shared" si="17"/>
        <v>0</v>
      </c>
    </row>
    <row r="54" spans="1:16" ht="26.25" x14ac:dyDescent="0.25">
      <c r="A54" s="43" t="s">
        <v>46</v>
      </c>
      <c r="B54" s="44">
        <v>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4"/>
      <c r="O54" s="44"/>
      <c r="P54" s="44">
        <f t="shared" si="17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4"/>
      <c r="O55" s="44"/>
      <c r="P55" s="44">
        <f t="shared" si="17"/>
        <v>0</v>
      </c>
    </row>
    <row r="56" spans="1:16" ht="26.25" x14ac:dyDescent="0.25">
      <c r="A56" s="43" t="s">
        <v>48</v>
      </c>
      <c r="B56" s="44">
        <v>15233500</v>
      </c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52"/>
      <c r="N56" s="44"/>
      <c r="O56" s="44"/>
      <c r="P56" s="44">
        <f t="shared" si="17"/>
        <v>0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4"/>
      <c r="O57" s="44"/>
      <c r="P57" s="44">
        <f t="shared" si="17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4"/>
      <c r="O58" s="44"/>
      <c r="P58" s="44">
        <f t="shared" si="17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4"/>
      <c r="O59" s="44"/>
      <c r="P59" s="44">
        <f t="shared" si="17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4"/>
      <c r="O60" s="44"/>
      <c r="P60" s="44">
        <f t="shared" si="17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0</v>
      </c>
      <c r="E61" s="40">
        <f t="shared" ref="E61:F61" si="63">SUM(E62:E65)</f>
        <v>0</v>
      </c>
      <c r="F61" s="40">
        <f t="shared" si="63"/>
        <v>0</v>
      </c>
      <c r="G61" s="40">
        <f t="shared" ref="G61" si="64">SUM(G62:G65)</f>
        <v>0</v>
      </c>
      <c r="H61" s="40">
        <f t="shared" ref="H61" si="65">SUM(H62:H65)</f>
        <v>0</v>
      </c>
      <c r="I61" s="40">
        <f t="shared" ref="I61" si="66">SUM(I62:I65)</f>
        <v>0</v>
      </c>
      <c r="J61" s="40">
        <f t="shared" ref="J61" si="67">SUM(J62:J65)</f>
        <v>0</v>
      </c>
      <c r="K61" s="40">
        <f t="shared" ref="K61" si="68">SUM(K62:K65)</f>
        <v>0</v>
      </c>
      <c r="L61" s="40">
        <f t="shared" ref="L61" si="69">SUM(L62:L65)</f>
        <v>0</v>
      </c>
      <c r="M61" s="40">
        <f t="shared" ref="M61" si="70">SUM(M62:M65)</f>
        <v>0</v>
      </c>
      <c r="N61" s="40">
        <f t="shared" ref="N61" si="71">SUM(N62:N65)</f>
        <v>0</v>
      </c>
      <c r="O61" s="40">
        <f t="shared" ref="O61" si="72">SUM(O62:O65)</f>
        <v>0</v>
      </c>
      <c r="P61" s="40">
        <f t="shared" si="17"/>
        <v>0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4"/>
      <c r="O62" s="44"/>
      <c r="P62" s="44">
        <f t="shared" si="17"/>
        <v>0</v>
      </c>
    </row>
    <row r="63" spans="1:16" x14ac:dyDescent="0.25">
      <c r="A63" s="43" t="s">
        <v>55</v>
      </c>
      <c r="B63" s="44">
        <v>76000000</v>
      </c>
      <c r="C63" s="45"/>
      <c r="D63" s="44"/>
      <c r="E63" s="44"/>
      <c r="F63" s="44"/>
      <c r="G63" s="44"/>
      <c r="H63" s="44"/>
      <c r="I63" s="44"/>
      <c r="J63" s="44"/>
      <c r="K63" s="44"/>
      <c r="L63" s="44"/>
      <c r="M63" s="52"/>
      <c r="N63" s="44"/>
      <c r="O63" s="44"/>
      <c r="P63" s="44">
        <f t="shared" si="17"/>
        <v>0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4"/>
      <c r="O64" s="44"/>
      <c r="P64" s="44">
        <f t="shared" si="17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4"/>
      <c r="O65" s="44"/>
      <c r="P65" s="44">
        <f t="shared" si="17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73">SUM(E67:E68)</f>
        <v>0</v>
      </c>
      <c r="F66" s="44">
        <f t="shared" si="73"/>
        <v>0</v>
      </c>
      <c r="G66" s="44">
        <f t="shared" ref="G66" si="74">SUM(G67:G68)</f>
        <v>0</v>
      </c>
      <c r="H66" s="40"/>
      <c r="I66" s="40"/>
      <c r="J66" s="40"/>
      <c r="K66" s="46"/>
      <c r="L66" s="44"/>
      <c r="M66" s="46"/>
      <c r="N66" s="44"/>
      <c r="O66" s="44"/>
      <c r="P66" s="44">
        <f t="shared" si="17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4"/>
      <c r="O67" s="44"/>
      <c r="P67" s="44">
        <f t="shared" si="17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4"/>
      <c r="O68" s="44"/>
      <c r="P68" s="44">
        <f t="shared" si="17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75">SUM(E70:E72)</f>
        <v>0</v>
      </c>
      <c r="F69" s="44">
        <f t="shared" si="75"/>
        <v>0</v>
      </c>
      <c r="G69" s="44">
        <f t="shared" ref="G69" si="76">SUM(G70:G72)</f>
        <v>0</v>
      </c>
      <c r="H69" s="40"/>
      <c r="I69" s="40"/>
      <c r="J69" s="40"/>
      <c r="K69" s="46"/>
      <c r="L69" s="44"/>
      <c r="M69" s="46"/>
      <c r="N69" s="44"/>
      <c r="O69" s="44"/>
      <c r="P69" s="44">
        <f t="shared" si="17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4"/>
      <c r="O70" s="44"/>
      <c r="P70" s="44">
        <f t="shared" si="17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4"/>
      <c r="O71" s="44"/>
      <c r="P71" s="44">
        <f t="shared" si="17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4"/>
      <c r="O72" s="44"/>
      <c r="P72" s="44">
        <f t="shared" si="17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8"/>
      <c r="O73" s="38"/>
      <c r="P73" s="44">
        <f t="shared" si="17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4"/>
      <c r="O74" s="44"/>
      <c r="P74" s="44">
        <f t="shared" ref="P74:P81" si="77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4"/>
      <c r="O75" s="44"/>
      <c r="P75" s="44">
        <f t="shared" si="77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4"/>
      <c r="O76" s="44"/>
      <c r="P76" s="44">
        <f t="shared" si="77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4"/>
      <c r="O77" s="44"/>
      <c r="P77" s="44">
        <f t="shared" si="77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4"/>
      <c r="O78" s="44"/>
      <c r="P78" s="44">
        <f t="shared" si="77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4"/>
      <c r="O79" s="44"/>
      <c r="P79" s="44">
        <f t="shared" si="77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4"/>
      <c r="O80" s="44"/>
      <c r="P80" s="44">
        <f t="shared" si="77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4"/>
      <c r="O81" s="44"/>
      <c r="P81" s="44">
        <f t="shared" si="77"/>
        <v>0</v>
      </c>
    </row>
    <row r="82" spans="1:16" x14ac:dyDescent="0.25">
      <c r="A82" s="49" t="s">
        <v>65</v>
      </c>
      <c r="B82" s="50">
        <f>SUM(B61,B51,B35,B25,B15,B9)</f>
        <v>458891205</v>
      </c>
      <c r="C82" s="51"/>
      <c r="D82" s="50">
        <f t="shared" ref="D82:E82" si="78">+D8</f>
        <v>25491138.579999998</v>
      </c>
      <c r="E82" s="50">
        <f t="shared" si="78"/>
        <v>0</v>
      </c>
      <c r="F82" s="50">
        <f>+F8</f>
        <v>0</v>
      </c>
      <c r="G82" s="50">
        <f>+G8</f>
        <v>0</v>
      </c>
      <c r="H82" s="50">
        <f t="shared" ref="H82:P82" si="79">+H8</f>
        <v>0</v>
      </c>
      <c r="I82" s="50">
        <f t="shared" si="79"/>
        <v>0</v>
      </c>
      <c r="J82" s="50">
        <f t="shared" si="79"/>
        <v>0</v>
      </c>
      <c r="K82" s="50">
        <f t="shared" si="79"/>
        <v>0</v>
      </c>
      <c r="L82" s="50">
        <f t="shared" si="79"/>
        <v>0</v>
      </c>
      <c r="M82" s="50">
        <f t="shared" si="79"/>
        <v>0</v>
      </c>
      <c r="N82" s="50">
        <f t="shared" si="79"/>
        <v>0</v>
      </c>
      <c r="O82" s="50">
        <f t="shared" si="79"/>
        <v>0</v>
      </c>
      <c r="P82" s="50">
        <f t="shared" si="79"/>
        <v>25491138.579999998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97</v>
      </c>
      <c r="N89" s="14" t="s">
        <v>99</v>
      </c>
    </row>
    <row r="90" spans="1:16" x14ac:dyDescent="0.25">
      <c r="B90" t="s">
        <v>98</v>
      </c>
      <c r="N90" s="15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60" t="s">
        <v>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28.5" customHeight="1" x14ac:dyDescent="0.25">
      <c r="A3" s="74" t="s">
        <v>107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62" t="s">
        <v>92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2023-02-13T19:47:49Z</cp:lastPrinted>
  <dcterms:created xsi:type="dcterms:W3CDTF">2021-07-29T18:58:50Z</dcterms:created>
  <dcterms:modified xsi:type="dcterms:W3CDTF">2023-02-13T19:48:22Z</dcterms:modified>
</cp:coreProperties>
</file>